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19\Térségi Társulás\előterjesztés\április\"/>
    </mc:Choice>
  </mc:AlternateContent>
  <bookViews>
    <workbookView xWindow="390" yWindow="1515" windowWidth="7695" windowHeight="1530"/>
  </bookViews>
  <sheets>
    <sheet name="címrend" sheetId="1" r:id="rId1"/>
    <sheet name="összevont mérleg" sheetId="2" r:id="rId2"/>
    <sheet name="KESZI mérleg" sheetId="3" r:id="rId3"/>
    <sheet name="CSGYK mérleg" sheetId="4" r:id="rId4"/>
    <sheet name="Társulás mérleg" sheetId="5" r:id="rId5"/>
    <sheet name="egyensúly" sheetId="15" r:id="rId6"/>
    <sheet name="Létszámok" sheetId="17" r:id="rId7"/>
    <sheet name="állami" sheetId="18" r:id="rId8"/>
    <sheet name="vagyonmérleg" sheetId="19" r:id="rId9"/>
    <sheet name="eredménykimutatás" sheetId="20" r:id="rId10"/>
    <sheet name="maradvány kimutatás" sheetId="21" r:id="rId11"/>
    <sheet name="kiadások" sheetId="22" r:id="rId12"/>
    <sheet name="bevételek" sheetId="23" r:id="rId13"/>
    <sheet name="pénzeszköz átadások" sheetId="24" r:id="rId14"/>
    <sheet name="befizetések" sheetId="25" r:id="rId15"/>
  </sheets>
  <externalReferences>
    <externalReference r:id="rId16"/>
  </externalReferences>
  <calcPr calcId="162913"/>
</workbook>
</file>

<file path=xl/calcChain.xml><?xml version="1.0" encoding="utf-8"?>
<calcChain xmlns="http://schemas.openxmlformats.org/spreadsheetml/2006/main">
  <c r="D31" i="25" l="1"/>
  <c r="G31" i="25"/>
  <c r="G33" i="25"/>
  <c r="H65" i="19"/>
  <c r="H24" i="19"/>
  <c r="D31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D86" i="19"/>
  <c r="D85" i="19"/>
  <c r="D84" i="19"/>
  <c r="D83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57" i="19"/>
  <c r="D54" i="19"/>
  <c r="D51" i="19"/>
  <c r="D50" i="19"/>
  <c r="D49" i="19"/>
  <c r="I27" i="18" l="1"/>
  <c r="I24" i="18"/>
  <c r="S36" i="2"/>
  <c r="S34" i="2"/>
  <c r="C16" i="24" l="1"/>
  <c r="H14" i="5"/>
  <c r="G14" i="4"/>
  <c r="H14" i="3"/>
  <c r="I13" i="5"/>
  <c r="I13" i="4"/>
  <c r="J13" i="3"/>
  <c r="H13" i="5"/>
  <c r="H13" i="4"/>
  <c r="I13" i="3"/>
  <c r="G13" i="4"/>
  <c r="G12" i="4"/>
  <c r="H13" i="3"/>
  <c r="H12" i="3"/>
  <c r="T34" i="2"/>
  <c r="T18" i="2" l="1"/>
  <c r="S18" i="2"/>
  <c r="T15" i="2"/>
  <c r="S15" i="2"/>
  <c r="T23" i="2"/>
  <c r="S23" i="2"/>
  <c r="G35" i="25" l="1"/>
  <c r="F31" i="25"/>
  <c r="E31" i="25"/>
  <c r="G30" i="25"/>
  <c r="F30" i="25"/>
  <c r="E30" i="25"/>
  <c r="G29" i="25"/>
  <c r="F29" i="25"/>
  <c r="E29" i="25"/>
  <c r="D29" i="25"/>
  <c r="G28" i="25"/>
  <c r="F28" i="25"/>
  <c r="E28" i="25"/>
  <c r="D28" i="25"/>
  <c r="D25" i="25"/>
  <c r="F18" i="25"/>
  <c r="E18" i="25"/>
  <c r="F17" i="25"/>
  <c r="E14" i="25"/>
  <c r="F14" i="25" s="1"/>
  <c r="E13" i="25"/>
  <c r="E9" i="25"/>
  <c r="D16" i="25" l="1"/>
  <c r="E15" i="25"/>
  <c r="E16" i="25" s="1"/>
  <c r="F15" i="25" l="1"/>
  <c r="F16" i="25" s="1"/>
  <c r="F13" i="25" l="1"/>
  <c r="E12" i="25"/>
  <c r="F12" i="25" s="1"/>
  <c r="F11" i="25"/>
  <c r="E11" i="25"/>
  <c r="E10" i="25"/>
  <c r="F9" i="25"/>
  <c r="C12" i="24"/>
  <c r="F10" i="25" l="1"/>
  <c r="H35" i="18" l="1"/>
  <c r="H34" i="18"/>
  <c r="H30" i="18"/>
  <c r="H28" i="18"/>
  <c r="H27" i="18"/>
  <c r="H25" i="18"/>
  <c r="H24" i="18"/>
  <c r="G35" i="18"/>
  <c r="F35" i="18"/>
  <c r="F30" i="18"/>
  <c r="F28" i="18"/>
  <c r="G28" i="18" s="1"/>
  <c r="F27" i="18"/>
  <c r="G27" i="18" s="1"/>
  <c r="F25" i="18"/>
  <c r="G25" i="18" s="1"/>
  <c r="F24" i="18"/>
  <c r="G24" i="18" s="1"/>
  <c r="I21" i="18"/>
  <c r="I18" i="18"/>
  <c r="F19" i="18"/>
  <c r="I45" i="3"/>
  <c r="I47" i="3"/>
  <c r="I46" i="3"/>
  <c r="I17" i="18"/>
  <c r="I13" i="18"/>
  <c r="I12" i="18"/>
  <c r="I11" i="18"/>
  <c r="I10" i="18"/>
  <c r="E9" i="18"/>
  <c r="G34" i="18"/>
  <c r="G30" i="18"/>
  <c r="G19" i="18"/>
  <c r="E19" i="18"/>
  <c r="H15" i="18"/>
  <c r="H19" i="18" s="1"/>
  <c r="I14" i="18"/>
  <c r="I9" i="18"/>
  <c r="D9" i="18"/>
  <c r="I28" i="18" l="1"/>
  <c r="I25" i="18"/>
  <c r="I19" i="18"/>
  <c r="F22" i="17" l="1"/>
  <c r="F13" i="17"/>
  <c r="G22" i="15"/>
  <c r="H34" i="5"/>
  <c r="E21" i="15"/>
  <c r="G21" i="15"/>
  <c r="E28" i="15"/>
  <c r="G20" i="15"/>
  <c r="E20" i="15"/>
  <c r="E29" i="15"/>
  <c r="B29" i="15"/>
  <c r="B28" i="15"/>
  <c r="B27" i="15"/>
  <c r="B22" i="15" l="1"/>
  <c r="D21" i="15"/>
  <c r="C21" i="15"/>
  <c r="B21" i="15"/>
  <c r="D20" i="15"/>
  <c r="F20" i="15"/>
  <c r="C20" i="15"/>
  <c r="B20" i="15"/>
  <c r="G14" i="15"/>
  <c r="F14" i="15"/>
  <c r="D14" i="15"/>
  <c r="C14" i="15"/>
  <c r="B14" i="15"/>
  <c r="E13" i="15"/>
  <c r="D13" i="15"/>
  <c r="C13" i="15"/>
  <c r="B13" i="15"/>
  <c r="G12" i="15"/>
  <c r="E12" i="15"/>
  <c r="D12" i="15"/>
  <c r="C12" i="15"/>
  <c r="B12" i="15"/>
  <c r="Q33" i="2" l="1"/>
  <c r="Q29" i="2"/>
  <c r="Q27" i="2"/>
  <c r="Q25" i="2"/>
  <c r="Q18" i="2"/>
  <c r="Q15" i="2"/>
  <c r="Q13" i="2"/>
  <c r="Q12" i="2"/>
  <c r="Q11" i="2"/>
  <c r="O33" i="2"/>
  <c r="O30" i="2"/>
  <c r="O29" i="2"/>
  <c r="O27" i="2"/>
  <c r="O25" i="2"/>
  <c r="O20" i="2"/>
  <c r="O18" i="2"/>
  <c r="O15" i="2"/>
  <c r="O14" i="2"/>
  <c r="O13" i="2"/>
  <c r="O12" i="2"/>
  <c r="O11" i="2"/>
  <c r="F34" i="5"/>
  <c r="F32" i="5"/>
  <c r="F29" i="5"/>
  <c r="F22" i="5"/>
  <c r="F20" i="5"/>
  <c r="F38" i="4" l="1"/>
  <c r="F42" i="4"/>
  <c r="F41" i="4"/>
  <c r="F40" i="4"/>
  <c r="F39" i="4"/>
  <c r="F36" i="4"/>
  <c r="F35" i="4"/>
  <c r="F24" i="4"/>
  <c r="F28" i="4"/>
  <c r="F30" i="4" s="1"/>
  <c r="F18" i="4"/>
  <c r="F19" i="4" s="1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27" i="3" l="1"/>
  <c r="G31" i="3"/>
  <c r="G34" i="3" s="1"/>
  <c r="G20" i="3"/>
  <c r="G22" i="3" s="1"/>
  <c r="P33" i="2"/>
  <c r="Q31" i="2"/>
  <c r="P31" i="2" s="1"/>
  <c r="P30" i="2"/>
  <c r="P29" i="2"/>
  <c r="P32" i="2" s="1"/>
  <c r="P28" i="2"/>
  <c r="Q26" i="2"/>
  <c r="O26" i="2"/>
  <c r="P26" i="2" s="1"/>
  <c r="Q32" i="2"/>
  <c r="Q22" i="2"/>
  <c r="O22" i="2"/>
  <c r="P19" i="2"/>
  <c r="P18" i="2"/>
  <c r="P16" i="2"/>
  <c r="P14" i="2"/>
  <c r="P12" i="2"/>
  <c r="Q21" i="2"/>
  <c r="Q23" i="2" s="1"/>
  <c r="O21" i="2" l="1"/>
  <c r="O23" i="2" s="1"/>
  <c r="P15" i="2"/>
  <c r="P11" i="2"/>
  <c r="P13" i="2"/>
  <c r="O32" i="2"/>
  <c r="O34" i="2" s="1"/>
  <c r="G14" i="5"/>
  <c r="P21" i="2" l="1"/>
  <c r="P23" i="2" s="1"/>
  <c r="E38" i="4"/>
  <c r="F37" i="4"/>
  <c r="F47" i="3"/>
  <c r="I38" i="4" l="1"/>
  <c r="E18" i="17"/>
  <c r="E13" i="17"/>
  <c r="N25" i="2"/>
  <c r="N32" i="2" s="1"/>
  <c r="N22" i="2"/>
  <c r="N18" i="2"/>
  <c r="N15" i="2"/>
  <c r="N13" i="2"/>
  <c r="N12" i="2"/>
  <c r="N11" i="2"/>
  <c r="L33" i="2"/>
  <c r="L27" i="2"/>
  <c r="L25" i="2"/>
  <c r="L22" i="2"/>
  <c r="L20" i="2"/>
  <c r="L14" i="2"/>
  <c r="M14" i="2" s="1"/>
  <c r="L13" i="2"/>
  <c r="L12" i="2"/>
  <c r="L11" i="2"/>
  <c r="M33" i="2"/>
  <c r="N31" i="2"/>
  <c r="M31" i="2" s="1"/>
  <c r="M28" i="2"/>
  <c r="N26" i="2"/>
  <c r="L26" i="2"/>
  <c r="M19" i="2"/>
  <c r="M16" i="2"/>
  <c r="E18" i="5"/>
  <c r="E15" i="5"/>
  <c r="E32" i="5"/>
  <c r="E34" i="5" s="1"/>
  <c r="E20" i="5"/>
  <c r="E22" i="5" s="1"/>
  <c r="E43" i="4"/>
  <c r="F43" i="4" s="1"/>
  <c r="E36" i="4"/>
  <c r="E24" i="4"/>
  <c r="E17" i="4"/>
  <c r="E28" i="4"/>
  <c r="E30" i="4" s="1"/>
  <c r="E18" i="4"/>
  <c r="E19" i="4" s="1"/>
  <c r="F56" i="3"/>
  <c r="F58" i="3"/>
  <c r="G58" i="3" s="1"/>
  <c r="G57" i="3"/>
  <c r="F55" i="3"/>
  <c r="F54" i="3"/>
  <c r="F48" i="3"/>
  <c r="F45" i="3"/>
  <c r="F43" i="3"/>
  <c r="M13" i="2" l="1"/>
  <c r="L15" i="2"/>
  <c r="M15" i="2" s="1"/>
  <c r="M26" i="2"/>
  <c r="E30" i="17"/>
  <c r="N21" i="2"/>
  <c r="N23" i="2" s="1"/>
  <c r="M12" i="2"/>
  <c r="M11" i="2"/>
  <c r="F27" i="3" l="1"/>
  <c r="L29" i="2" s="1"/>
  <c r="F17" i="3"/>
  <c r="F31" i="3"/>
  <c r="F34" i="3" s="1"/>
  <c r="L18" i="2" l="1"/>
  <c r="M18" i="2"/>
  <c r="M21" i="2" s="1"/>
  <c r="M23" i="2" s="1"/>
  <c r="L21" i="2"/>
  <c r="L23" i="2" s="1"/>
  <c r="L32" i="2"/>
  <c r="L34" i="2" s="1"/>
  <c r="M29" i="2"/>
  <c r="M32" i="2" s="1"/>
  <c r="F20" i="3"/>
  <c r="F22" i="3" s="1"/>
  <c r="K29" i="2"/>
  <c r="G15" i="5" l="1"/>
  <c r="G16" i="5"/>
  <c r="G17" i="5"/>
  <c r="G18" i="5"/>
  <c r="G19" i="5"/>
  <c r="G21" i="5"/>
  <c r="F30" i="2"/>
  <c r="E46" i="3" l="1"/>
  <c r="F46" i="3" s="1"/>
  <c r="E44" i="3"/>
  <c r="F44" i="3" s="1"/>
  <c r="E42" i="3"/>
  <c r="F42" i="3" s="1"/>
  <c r="E41" i="3"/>
  <c r="F41" i="3" s="1"/>
  <c r="E40" i="3"/>
  <c r="F40" i="3" s="1"/>
  <c r="E39" i="3"/>
  <c r="E53" i="3"/>
  <c r="F53" i="3" s="1"/>
  <c r="E52" i="3"/>
  <c r="E51" i="3"/>
  <c r="F51" i="3" s="1"/>
  <c r="E50" i="3"/>
  <c r="F50" i="3" s="1"/>
  <c r="E49" i="3"/>
  <c r="F49" i="3" s="1"/>
  <c r="D40" i="4"/>
  <c r="E40" i="4" s="1"/>
  <c r="D34" i="4"/>
  <c r="D39" i="4"/>
  <c r="D42" i="4"/>
  <c r="D41" i="4"/>
  <c r="E41" i="4" s="1"/>
  <c r="K25" i="2"/>
  <c r="K32" i="2" s="1"/>
  <c r="K18" i="2"/>
  <c r="K21" i="2" s="1"/>
  <c r="I33" i="2"/>
  <c r="I27" i="2"/>
  <c r="I25" i="2"/>
  <c r="I22" i="2"/>
  <c r="K22" i="2" s="1"/>
  <c r="I20" i="2"/>
  <c r="I15" i="2"/>
  <c r="I14" i="2"/>
  <c r="J14" i="2" s="1"/>
  <c r="I12" i="2"/>
  <c r="J12" i="2" s="1"/>
  <c r="I13" i="2"/>
  <c r="J13" i="2" s="1"/>
  <c r="J15" i="2"/>
  <c r="J19" i="2"/>
  <c r="I11" i="2"/>
  <c r="J11" i="2" s="1"/>
  <c r="J16" i="2"/>
  <c r="I26" i="2"/>
  <c r="K26" i="2"/>
  <c r="J28" i="2"/>
  <c r="K31" i="2"/>
  <c r="J31" i="2" s="1"/>
  <c r="J33" i="2"/>
  <c r="E27" i="3"/>
  <c r="E17" i="3"/>
  <c r="E20" i="3" s="1"/>
  <c r="E22" i="3" s="1"/>
  <c r="C28" i="4"/>
  <c r="C30" i="4" s="1"/>
  <c r="C18" i="4"/>
  <c r="C19" i="4" s="1"/>
  <c r="D44" i="4" l="1"/>
  <c r="E34" i="4"/>
  <c r="E59" i="3"/>
  <c r="F39" i="3"/>
  <c r="F52" i="3"/>
  <c r="K33" i="2"/>
  <c r="J26" i="2"/>
  <c r="I18" i="2"/>
  <c r="I21" i="2" s="1"/>
  <c r="I23" i="2" s="1"/>
  <c r="E31" i="3"/>
  <c r="E34" i="3" s="1"/>
  <c r="K23" i="2"/>
  <c r="D18" i="4"/>
  <c r="D19" i="4"/>
  <c r="D24" i="4"/>
  <c r="I29" i="2" s="1"/>
  <c r="D20" i="5"/>
  <c r="D32" i="5"/>
  <c r="D34" i="5" s="1"/>
  <c r="H20" i="15" l="1"/>
  <c r="E44" i="4"/>
  <c r="F44" i="4"/>
  <c r="G59" i="3"/>
  <c r="F59" i="3"/>
  <c r="I59" i="3" s="1"/>
  <c r="E29" i="5"/>
  <c r="L30" i="2" s="1"/>
  <c r="M30" i="2" s="1"/>
  <c r="K34" i="2"/>
  <c r="N33" i="2"/>
  <c r="D22" i="5"/>
  <c r="J29" i="2"/>
  <c r="J32" i="2" s="1"/>
  <c r="I32" i="2"/>
  <c r="I34" i="2" s="1"/>
  <c r="D28" i="4"/>
  <c r="D30" i="4" s="1"/>
  <c r="J18" i="2"/>
  <c r="J21" i="2" s="1"/>
  <c r="J23" i="2" s="1"/>
  <c r="D13" i="17"/>
  <c r="D30" i="17" s="1"/>
  <c r="D18" i="17"/>
  <c r="N34" i="2" l="1"/>
  <c r="M34" i="2" s="1"/>
  <c r="Q34" i="2"/>
  <c r="P34" i="2" s="1"/>
  <c r="F27" i="15"/>
  <c r="J34" i="2"/>
  <c r="I22" i="5"/>
  <c r="H22" i="15" l="1"/>
  <c r="H21" i="15"/>
  <c r="F23" i="15"/>
  <c r="D23" i="15"/>
  <c r="C23" i="15"/>
  <c r="I30" i="2" s="1"/>
  <c r="J30" i="2" s="1"/>
  <c r="G15" i="15"/>
  <c r="F15" i="15"/>
  <c r="D15" i="15"/>
  <c r="H14" i="15"/>
  <c r="H13" i="15"/>
  <c r="E15" i="15"/>
  <c r="C15" i="15"/>
  <c r="B15" i="15"/>
  <c r="F28" i="15" l="1"/>
  <c r="F29" i="15"/>
  <c r="E23" i="15"/>
  <c r="B23" i="15"/>
  <c r="H12" i="15"/>
  <c r="G22" i="2"/>
  <c r="G33" i="2"/>
  <c r="H15" i="15" l="1"/>
  <c r="E30" i="15"/>
  <c r="B30" i="15"/>
  <c r="H23" i="15" l="1"/>
  <c r="G23" i="15"/>
  <c r="H25" i="2" l="1"/>
  <c r="H13" i="2"/>
  <c r="D59" i="3" l="1"/>
  <c r="C44" i="4" l="1"/>
  <c r="C13" i="17"/>
  <c r="C18" i="17"/>
  <c r="F18" i="17"/>
  <c r="F30" i="17" s="1"/>
  <c r="B18" i="17"/>
  <c r="B13" i="17"/>
  <c r="C30" i="17" l="1"/>
  <c r="B30" i="17"/>
  <c r="F20" i="2"/>
  <c r="C59" i="3" l="1"/>
  <c r="B55" i="3"/>
  <c r="B49" i="3"/>
  <c r="B48" i="3"/>
  <c r="B47" i="3"/>
  <c r="B46" i="3"/>
  <c r="B45" i="3"/>
  <c r="B44" i="3"/>
  <c r="B43" i="3"/>
  <c r="B42" i="3"/>
  <c r="B41" i="3"/>
  <c r="B40" i="3"/>
  <c r="B39" i="3"/>
  <c r="B39" i="4"/>
  <c r="B36" i="4"/>
  <c r="B44" i="4" l="1"/>
  <c r="B59" i="3"/>
  <c r="E27" i="2" l="1"/>
  <c r="D25" i="2"/>
  <c r="E25" i="2"/>
  <c r="E18" i="2"/>
  <c r="D18" i="2"/>
  <c r="E13" i="2"/>
  <c r="C29" i="2"/>
  <c r="D17" i="3" l="1"/>
  <c r="D20" i="3" s="1"/>
  <c r="C20" i="3"/>
  <c r="F33" i="2" l="1"/>
  <c r="H33" i="2" s="1"/>
  <c r="F29" i="2"/>
  <c r="F27" i="2"/>
  <c r="F25" i="2"/>
  <c r="C33" i="2" l="1"/>
  <c r="C27" i="2"/>
  <c r="C25" i="2"/>
  <c r="H18" i="2"/>
  <c r="F22" i="2"/>
  <c r="H22" i="2" s="1"/>
  <c r="F18" i="2"/>
  <c r="F15" i="2"/>
  <c r="F14" i="2"/>
  <c r="G14" i="2" s="1"/>
  <c r="F13" i="2"/>
  <c r="F12" i="2"/>
  <c r="F11" i="2"/>
  <c r="C12" i="2"/>
  <c r="C22" i="2"/>
  <c r="C18" i="2"/>
  <c r="C15" i="2"/>
  <c r="C14" i="2"/>
  <c r="C13" i="2"/>
  <c r="D13" i="2" s="1"/>
  <c r="E12" i="2"/>
  <c r="E15" i="2"/>
  <c r="E11" i="2"/>
  <c r="C11" i="2"/>
  <c r="C21" i="2" l="1"/>
  <c r="C32" i="5"/>
  <c r="C34" i="5" s="1"/>
  <c r="B32" i="5"/>
  <c r="B34" i="5" s="1"/>
  <c r="C20" i="5"/>
  <c r="B20" i="5"/>
  <c r="B22" i="5" s="1"/>
  <c r="B28" i="4"/>
  <c r="B30" i="4" s="1"/>
  <c r="B18" i="4"/>
  <c r="B19" i="4" s="1"/>
  <c r="D31" i="3"/>
  <c r="D34" i="3" s="1"/>
  <c r="C31" i="3"/>
  <c r="C34" i="3" s="1"/>
  <c r="B29" i="3"/>
  <c r="B27" i="3"/>
  <c r="B29" i="2" s="1"/>
  <c r="D22" i="3"/>
  <c r="C22" i="3"/>
  <c r="B14" i="3"/>
  <c r="B20" i="3" s="1"/>
  <c r="B22" i="3" s="1"/>
  <c r="H31" i="2"/>
  <c r="G31" i="2" s="1"/>
  <c r="C31" i="2"/>
  <c r="D31" i="2" s="1"/>
  <c r="G29" i="2"/>
  <c r="G28" i="2"/>
  <c r="D28" i="2"/>
  <c r="E32" i="2"/>
  <c r="E34" i="2" s="1"/>
  <c r="H26" i="2"/>
  <c r="F26" i="2"/>
  <c r="C26" i="2"/>
  <c r="D26" i="2" s="1"/>
  <c r="H32" i="2"/>
  <c r="H34" i="2" s="1"/>
  <c r="C32" i="2"/>
  <c r="C34" i="2" s="1"/>
  <c r="B25" i="2"/>
  <c r="B22" i="2"/>
  <c r="G19" i="2"/>
  <c r="D19" i="2"/>
  <c r="G18" i="2"/>
  <c r="F16" i="2"/>
  <c r="G16" i="2" s="1"/>
  <c r="H15" i="2"/>
  <c r="G15" i="2" s="1"/>
  <c r="D15" i="2"/>
  <c r="B15" i="2"/>
  <c r="D14" i="2"/>
  <c r="G13" i="2"/>
  <c r="H12" i="2"/>
  <c r="G12" i="2" s="1"/>
  <c r="E21" i="2"/>
  <c r="E23" i="2" s="1"/>
  <c r="D12" i="2"/>
  <c r="B12" i="2"/>
  <c r="H11" i="2"/>
  <c r="B11" i="2"/>
  <c r="C22" i="5" l="1"/>
  <c r="B31" i="3"/>
  <c r="B34" i="3" s="1"/>
  <c r="G11" i="2"/>
  <c r="G21" i="2" s="1"/>
  <c r="G23" i="2" s="1"/>
  <c r="H21" i="2"/>
  <c r="H23" i="2" s="1"/>
  <c r="B13" i="2"/>
  <c r="B21" i="2" s="1"/>
  <c r="B23" i="2" s="1"/>
  <c r="G26" i="2"/>
  <c r="F21" i="2"/>
  <c r="F23" i="2" s="1"/>
  <c r="D32" i="2"/>
  <c r="D34" i="2" s="1"/>
  <c r="B32" i="2"/>
  <c r="B34" i="2" s="1"/>
  <c r="B30" i="2"/>
  <c r="C23" i="2"/>
  <c r="D23" i="2" s="1"/>
  <c r="G32" i="2"/>
  <c r="D11" i="2"/>
  <c r="D21" i="2" s="1"/>
  <c r="F32" i="2"/>
  <c r="F34" i="2" s="1"/>
  <c r="G34" i="2" s="1"/>
  <c r="G30" i="2"/>
  <c r="H22" i="5" l="1"/>
  <c r="J22" i="5" s="1"/>
  <c r="G22" i="5"/>
</calcChain>
</file>

<file path=xl/sharedStrings.xml><?xml version="1.0" encoding="utf-8"?>
<sst xmlns="http://schemas.openxmlformats.org/spreadsheetml/2006/main" count="1049" uniqueCount="485">
  <si>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</si>
  <si>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</si>
  <si>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</si>
  <si>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</si>
  <si>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</si>
  <si>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</si>
  <si>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</si>
  <si>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</si>
  <si>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</si>
  <si>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</si>
  <si>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</si>
  <si>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</si>
  <si>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</si>
  <si>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</si>
  <si>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</si>
  <si>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kötelező</t>
  </si>
  <si>
    <t>önként</t>
  </si>
  <si>
    <t>eredeti</t>
  </si>
  <si>
    <t>előirányzat 2014.</t>
  </si>
  <si>
    <t>Személyi juttatások</t>
  </si>
  <si>
    <t>Munkaadót terhelő járulékok</t>
  </si>
  <si>
    <t>Dologi és egyéb folyó kiadások</t>
  </si>
  <si>
    <t>Pénzeszköz átadás, támogatás</t>
  </si>
  <si>
    <t>Felhalmozási kiadások</t>
  </si>
  <si>
    <t>Hitelek és kölcsönök kiadásai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</si>
  <si>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</si>
  <si>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</si>
  <si>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</si>
  <si>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</si>
  <si>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</si>
  <si>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</si>
  <si>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Költségvetési visszatérülések</t>
  </si>
  <si>
    <t>Felhalmozási és tőke jellegű bevételek</t>
  </si>
  <si>
    <t xml:space="preserve">            ebből: sajátos felhalm. és tőkef.</t>
  </si>
  <si>
    <t>Támogatások, kiegészítések és átvett pénzeszközök</t>
  </si>
  <si>
    <t xml:space="preserve">            ebből: önkorm. költségvetési tám.  </t>
  </si>
  <si>
    <t>Hitelek, kölcsönök bevételei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</si>
  <si>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</si>
  <si>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</si>
  <si>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</si>
  <si>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</si>
  <si>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</si>
  <si>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</si>
  <si>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</si>
  <si>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</si>
  <si>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</si>
  <si>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</si>
  <si>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</si>
  <si>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</si>
  <si>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</si>
  <si>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</si>
  <si>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</si>
  <si>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</si>
  <si>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</si>
  <si>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2./C SZÁMÚ MELLÉKLET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</si>
  <si>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</si>
  <si>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</si>
  <si>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</si>
  <si>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</si>
  <si>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</si>
  <si>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Felügyelet alá tartozó költségvetési szerv. Támogat.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</si>
  <si>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</si>
  <si>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</si>
  <si>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</si>
  <si>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</si>
  <si>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</si>
  <si>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</si>
  <si>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</si>
  <si>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</si>
  <si>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Feladatfinanszírozás</t>
  </si>
  <si>
    <t>Összesen:</t>
  </si>
  <si>
    <t>Kistérségi Egyesített Szociális Intézet</t>
  </si>
  <si>
    <t>és felügyelete alá tartozó költségvetési szerv</t>
  </si>
  <si>
    <t>Költségvetési engedélyzett létszámhely</t>
  </si>
  <si>
    <t>(intézmény, szakfeladat, stb.)</t>
  </si>
  <si>
    <t>engedélyezett</t>
  </si>
  <si>
    <t>létszámhely</t>
  </si>
  <si>
    <t xml:space="preserve"> GyÁÓ</t>
  </si>
  <si>
    <t>Aranykor, kp.-i irányítás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</si>
  <si>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</si>
  <si>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</si>
  <si>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</si>
  <si>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</si>
  <si>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</si>
  <si>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100 Ft/lakos</t>
  </si>
  <si>
    <t>20 Ft/lakos</t>
  </si>
  <si>
    <t>200 Ft/lakos</t>
  </si>
  <si>
    <t>…./2014. (XII.09.) Kt. Határozat alapján</t>
  </si>
  <si>
    <t>10 Ft/lakos</t>
  </si>
  <si>
    <t>módosított</t>
  </si>
  <si>
    <t>Maradvány felhasználás</t>
  </si>
  <si>
    <t>Ellátottak pénzbeli juttatásai</t>
  </si>
  <si>
    <t>Elvonások és befizetések</t>
  </si>
  <si>
    <t>Felhalmozási célú pénzeszköz átadás</t>
  </si>
  <si>
    <t>Család és Gyermekjóléti Központ</t>
  </si>
  <si>
    <t>adatok: fő-ben</t>
  </si>
  <si>
    <t>Család- és Gyermekjóléti Szolgálat</t>
  </si>
  <si>
    <t>Család- és Gyermekjóléti Központ Hatósági és Speciális Munkacsoporot</t>
  </si>
  <si>
    <t>Gondozóház, főzőkonyha</t>
  </si>
  <si>
    <t>Hajléktalanok Átmeneti Szállása</t>
  </si>
  <si>
    <t>Idősek klubja</t>
  </si>
  <si>
    <t>FÉNI</t>
  </si>
  <si>
    <t>Gyermekek átmeneti int. Ellátása, állami támogatás</t>
  </si>
  <si>
    <t>GYÁÓ bértámogatás és intézményüzemeltetési támogatás</t>
  </si>
  <si>
    <t>3. SZÁMÚ MELLÉKLET</t>
  </si>
  <si>
    <t>2018. évi költségvetéséről szóló 3/2018. (II.20.) TT. határozatot</t>
  </si>
  <si>
    <t>2018. ÉVI KÖLTSÉGVETÉSI HATÁROZAT MÓDOSÍTÁSÁHOZ</t>
  </si>
  <si>
    <t>2018. ÉVI KÖLTSÉGVETÉSI HATÁROZATÁHOZ</t>
  </si>
  <si>
    <t>előirányzat 2018.</t>
  </si>
  <si>
    <t>előirányzat 2018.07.31</t>
  </si>
  <si>
    <t>2018. ÉVI KÖLTSÉGVETÉSI HATÁROZAT MÓDOSÍTÁSA</t>
  </si>
  <si>
    <t>Család- és Gyermekjóléti Központ</t>
  </si>
  <si>
    <t>Egyéb működési célú kiadások</t>
  </si>
  <si>
    <t xml:space="preserve"> előirányzat 2018.</t>
  </si>
  <si>
    <t>Intézményi hiány gesztor önkormányzat támogatásával való kifinanszírozása</t>
  </si>
  <si>
    <t>Térségi Társulástól érkező támogatás hozzájárulások*</t>
  </si>
  <si>
    <t>Összevont ágazati pótlék**</t>
  </si>
  <si>
    <t>2017. évi</t>
  </si>
  <si>
    <t>Jelzőrendszer és fejlesztő támogatás átvétele</t>
  </si>
  <si>
    <t>Beszedett pótlólagos hozzájárulásból intézményre osztott**</t>
  </si>
  <si>
    <t>2018. január 1.</t>
  </si>
  <si>
    <t>Óvodai és iskolai szociális segítő tevékenység  (2018. szeptember 1-jétől)</t>
  </si>
  <si>
    <t>Mosonmagyaróvár Térségi Társulás (projektekhez kapcsolódó megbízási díj került betervezésre, állandó létszámhely nincs</t>
  </si>
  <si>
    <t>4. számú melléklet</t>
  </si>
  <si>
    <t>2018. július 31.</t>
  </si>
  <si>
    <t>Bérkompenzáció</t>
  </si>
  <si>
    <t>Maradvány miatti korrekció</t>
  </si>
  <si>
    <t xml:space="preserve">Irányító szervi támogatás részletezése 2018. év </t>
  </si>
  <si>
    <t>2018. eredeti</t>
  </si>
  <si>
    <t xml:space="preserve">Irányító szervi támogatás részletezése 2018. év  </t>
  </si>
  <si>
    <t>Egészségügyi kiegészítő pótlék</t>
  </si>
  <si>
    <t>Jubileumi jutalom és felmentési bér</t>
  </si>
  <si>
    <t>Felújítási Alapból finanszírozott kiadások</t>
  </si>
  <si>
    <t>2018. évi költségvetéséről szóló határozat módosításához</t>
  </si>
  <si>
    <t xml:space="preserve">2018. év </t>
  </si>
  <si>
    <t>adatok  Ft-ban</t>
  </si>
  <si>
    <t>Mosonmagyaróvár Térségi Társulás (maradványfelhasználás, EFOP támogatás, MÖK támogatás)</t>
  </si>
  <si>
    <t>2018. szeptember 30.</t>
  </si>
  <si>
    <t>előirányzat 2018.09.30</t>
  </si>
  <si>
    <t>előirányzat 2018.12.31</t>
  </si>
  <si>
    <t>TOP és EFOP pályázathoz kapcsolódó társulási önerő biztosítás</t>
  </si>
  <si>
    <t>Hajléktalan ellátás rendkívüli minisztériumi támogatás átadása</t>
  </si>
  <si>
    <t>November hónapban fizetett szociális napi jutalmak munkaadói és munkavállalói járulékok, adók kifinanszírozása</t>
  </si>
  <si>
    <t>előirányzat 2018.12.31.</t>
  </si>
  <si>
    <t>TOP-s pályázathoz kapcsolódó társulási önerő átadása</t>
  </si>
  <si>
    <t>2018. december 31</t>
  </si>
  <si>
    <t>Kistérségi Egyesített Szociális Intézmény, Felújítási Alapból és maradvány terhére</t>
  </si>
  <si>
    <t>Család és Gyermekjóléti Központ felújítási alapból, és MÖK támogatás terhére</t>
  </si>
  <si>
    <t>Óvodai-, iskolai nevelő munkát segítők támogatása</t>
  </si>
  <si>
    <t>végrehajtásáról szóló …/2019. (IV…...) TT. határozat</t>
  </si>
  <si>
    <t>teljesítés</t>
  </si>
  <si>
    <t>2018. eredeti előirányzat</t>
  </si>
  <si>
    <t>2018.12.31 módosított előirányzat</t>
  </si>
  <si>
    <t>Mosonmagyaróvár, 2019. április</t>
  </si>
  <si>
    <t>Teljesítés</t>
  </si>
  <si>
    <t>2018. ÉVI KÖLTSÉGVETÉSI HATÁROZAT VÉGREHAJTÁSA</t>
  </si>
  <si>
    <t>Kiadások és Bevételek működési egyensúlya teljesítés alapján</t>
  </si>
  <si>
    <t>Működési kiadások  Ft teljesítés</t>
  </si>
  <si>
    <t>Működési bevételek Ft teljesítés</t>
  </si>
  <si>
    <t>MÖK támogatás (hiányfinanszírozás)</t>
  </si>
  <si>
    <t>Egyéb támogatás értékű műk. Bevétel (jubileumi jut. és felmentési bér átadott forrás, illetve tagtelepülési támogatások)</t>
  </si>
  <si>
    <t xml:space="preserve">Felhalmozási kiadások  Ft </t>
  </si>
  <si>
    <t xml:space="preserve">Felhalmozási bevételek  Ft </t>
  </si>
  <si>
    <t>Teljesítés 2018. december 31.</t>
  </si>
  <si>
    <t>5. számú melléklet</t>
  </si>
  <si>
    <t>ÁLLAMI TÁMOGATÁS</t>
  </si>
  <si>
    <t>Jogcím</t>
  </si>
  <si>
    <t>Fajlagos mutató elszámolás szerint</t>
  </si>
  <si>
    <t>Eredeti előirányzat</t>
  </si>
  <si>
    <t>Módosított előirányzat</t>
  </si>
  <si>
    <t>Járó támogatás</t>
  </si>
  <si>
    <t>Elszámolás szerinti különbözet</t>
  </si>
  <si>
    <t>III.3.a.</t>
  </si>
  <si>
    <t>Család és Gyermekjóléti Szolgálat</t>
  </si>
  <si>
    <t>III.3.c.</t>
  </si>
  <si>
    <t>Szociális Étkeztetés</t>
  </si>
  <si>
    <t xml:space="preserve">III.3.d. </t>
  </si>
  <si>
    <t>III.3.f (2)</t>
  </si>
  <si>
    <t>Időskorúak nappali intézményi ellátása</t>
  </si>
  <si>
    <t>III.3.g (2) (3) (6)</t>
  </si>
  <si>
    <t>Fogyatékos személyek nappali intézményi ellátása, foglalkoztatásban részesülő fogyatékos személyek, demens személyek nappali ellátása</t>
  </si>
  <si>
    <t>III.3. i. (2)</t>
  </si>
  <si>
    <t>hajléktalanok napplai intézményi ellátása</t>
  </si>
  <si>
    <t>36 fő</t>
  </si>
  <si>
    <t>III.3.k</t>
  </si>
  <si>
    <t>hajléktalanok átmeneti szállása</t>
  </si>
  <si>
    <t>III.4.</t>
  </si>
  <si>
    <t>szakmai dolgozók bértámogatása</t>
  </si>
  <si>
    <t>35 fő</t>
  </si>
  <si>
    <t>III.4. b</t>
  </si>
  <si>
    <t>intézményi- üzemeltetési támgoatás</t>
  </si>
  <si>
    <t>- ebből CSGYK-t érintő elszámolási kötelezettség</t>
  </si>
  <si>
    <t>- ebből KESZI-t érintő elszámolási kötelezettség</t>
  </si>
  <si>
    <t>KESZI</t>
  </si>
  <si>
    <t>CSGYK</t>
  </si>
  <si>
    <t>Összevont ágazgati pótlék</t>
  </si>
  <si>
    <t>Fejlesztő foglalkoztatás támogatás KESZI</t>
  </si>
  <si>
    <t>Mindösszesen</t>
  </si>
  <si>
    <t>2018. ÉVI KÖLTSÉGVETÉSI VÉGREHAJTÁSÁRÓL SZÓLÓ HATÁROZAT MELLÉKLETE</t>
  </si>
  <si>
    <t>425 fő</t>
  </si>
  <si>
    <t>421 fő</t>
  </si>
  <si>
    <t>148 fő</t>
  </si>
  <si>
    <t>145 fő</t>
  </si>
  <si>
    <t>Fajlagos mutató módosított</t>
  </si>
  <si>
    <t>55 fő</t>
  </si>
  <si>
    <t>17 fő,                               10fő,                          18fő</t>
  </si>
  <si>
    <t>III.3.n.</t>
  </si>
  <si>
    <t>óvodai- iskolai nevelő munkát segítők támogatása</t>
  </si>
  <si>
    <t>34 fő</t>
  </si>
  <si>
    <t>Egészségügyi kiegészítő pótlék KESZI</t>
  </si>
  <si>
    <t>Hajléktalan ellátás rendkívüli minisztériumi támogatás átadása KESZI</t>
  </si>
  <si>
    <t>Mosonmagyaróvár Térségi Társulás vagyonmérlege 2018. december 31.</t>
  </si>
  <si>
    <t>Előző időszak</t>
  </si>
  <si>
    <t>Tárgyi időszak</t>
  </si>
  <si>
    <t>A/II/2 Gépek, berendezések, felszerelések, járművek</t>
  </si>
  <si>
    <t>A/II/4 Beruházások, felújítások</t>
  </si>
  <si>
    <t>A/II Tárgyi eszközök  (=A/II/1+...+A/II/5)</t>
  </si>
  <si>
    <t>A) NEMZETI VAGYONBA TARTOZÓ BEFEKTETETT ESZKÖZÖK (=A/I+A/II+A/III+A/IV)</t>
  </si>
  <si>
    <t>C/III/1 Kincstáron kívüli forintszámlák</t>
  </si>
  <si>
    <t>C/III/2 Kincstárban vezetett forintszámlák</t>
  </si>
  <si>
    <t>C/III Forintszámlák (=C/III/1+C/III/2)</t>
  </si>
  <si>
    <t>C) PÉNZESZKÖZÖK (=C/I+…+C/IV)</t>
  </si>
  <si>
    <t>D/I/1 Költségvetési évben esedékes követelések működési célú támogatások bevételeire államháztartáson belülről (&gt;=D/I/1a)</t>
  </si>
  <si>
    <t>D/I/4 Költségvetési évben esedékes követelések működési bevételre (=D/I/4a+…+D/I/4i)</t>
  </si>
  <si>
    <t>D/I/4a - ebből: költségvetési évben esedékes követelések készletértékesítés ellenértékére, szolgáltatások ellenértékére, közvetített szolgáltatások ellenértékére</t>
  </si>
  <si>
    <t>D/I/4d - ebből: költségvetési évben esedékes követelések kiszámlázott általános forgalmi adóra</t>
  </si>
  <si>
    <t>D/I Költségvetési évben esedékes követelések (=D/I/1+…+D/I/8)</t>
  </si>
  <si>
    <t>D) KÖVETELÉSEK  (=D/I+D/II+D/III)</t>
  </si>
  <si>
    <t>E/I/2 Más előzetesen felszámított levonható általános forgalmi adó</t>
  </si>
  <si>
    <t>E/I Előzetesen felszámított általános forgalmi adó elszámolása (=E/I/1+…+E/I/4)</t>
  </si>
  <si>
    <t>E/II/2 Más fizetendő általános forgalmi adó</t>
  </si>
  <si>
    <t>E/II Fizetendő általános forgalmi adó elszámolása (=E/II/1+E/II/2)</t>
  </si>
  <si>
    <t>E) EGYÉB SAJÁTOS ELSZÁMOLÁSOK (=E/I+E/II+E/III)</t>
  </si>
  <si>
    <t>F/1  Eredményszemléletű bevételek aktív időbeli elhatárolása</t>
  </si>
  <si>
    <t>F/2 Költségek, ráfordítások aktív időbeli elhatárolása</t>
  </si>
  <si>
    <t>F) AKTÍV IDŐBELI  ELHATÁROLÁSOK  (=F/1+F/2+F/3)</t>
  </si>
  <si>
    <t>ESZKÖZÖK ÖSSZESEN (=A+B+C+D+E+F)</t>
  </si>
  <si>
    <t>G/I  Nemzeti vagyon induláskori értéke</t>
  </si>
  <si>
    <t>G/II Nemzeti vagyon változásai</t>
  </si>
  <si>
    <t>G/III Egyéb eszközök induláskori értéke és változásai</t>
  </si>
  <si>
    <t>G/IV Felhalmozott eredmény</t>
  </si>
  <si>
    <t>G/VI Mérleg szerinti eredmény</t>
  </si>
  <si>
    <t>G/ SAJÁT TŐKE  (= G/I+…+G/VI)</t>
  </si>
  <si>
    <t>H/I/3 Költségvetési évben esedékes kötelezettségek dologi kiadásokra</t>
  </si>
  <si>
    <t>H/I/6 Költségvetési évben esedékes kötelezettségek beruházásokra</t>
  </si>
  <si>
    <t>H/I Költségvetési évben esedékes kötelezettségek (=H/I/1+…+H/I/9)</t>
  </si>
  <si>
    <t>H/II/3 Költségvetési évet követően esedékes kötelezettségek dologi kiadásokra</t>
  </si>
  <si>
    <t>H/II/7 Költségvetési évet követően esedékes kötelezettségek felújításokra</t>
  </si>
  <si>
    <t>H/II Költségvetési évet követően esedékes kötelezettségek (=H/II/1+…+H/II/9)</t>
  </si>
  <si>
    <t>H/III/5 Nemzeti vagyonba tartozó befektetett eszközökkel kapcsolatos egyes kötelezettség jellegű sajátos elszámolások</t>
  </si>
  <si>
    <t>H/III Kötelezettség jellegű sajátos elszámolások (=H/III/1+…+H/III/10)</t>
  </si>
  <si>
    <t>H) KÖTELEZETTSÉGEK (=H/I+H/II+H/III)</t>
  </si>
  <si>
    <t>J/2 Költségek, ráfordítások passzív időbeli elhatárolása</t>
  </si>
  <si>
    <t>J/3 Halasztott eredményszemléletű bevételek</t>
  </si>
  <si>
    <t>J) PASSZÍV IDŐBELI ELHATÁROLÁSOK (=J/1+J/2+J/3)</t>
  </si>
  <si>
    <t>FORRÁSOK ÖSSZESEN (=G+H+I+J)</t>
  </si>
  <si>
    <t>6. számú melléklet</t>
  </si>
  <si>
    <t>Család és Gyermekjóléti Központ vagyonmérleg 2018. december 31.</t>
  </si>
  <si>
    <t>A/II/1 Ingatlanok és a kapcsolódó vagyoni értékű jogok</t>
  </si>
  <si>
    <t>D/I/4c - ebből: költségvetési évben esedékes követelések ellátási díjakra</t>
  </si>
  <si>
    <t>D/III/1 Adott előlegek (=D/III/1a+…+D/III/1f)</t>
  </si>
  <si>
    <t>D/III/1e - ebből: foglalkoztatottaknak adott előlegek</t>
  </si>
  <si>
    <t>D/III Követelés jellegű sajátos elszámolások (=D/III/1+…+D/III/9)</t>
  </si>
  <si>
    <t>Kistérségi Szociális Intézmény vagyonmérlege 2018. december 31.</t>
  </si>
  <si>
    <t>B/I/1 Vásárolt készletek</t>
  </si>
  <si>
    <t>B/I Készletek (=B/I/1+…+B/I/5)</t>
  </si>
  <si>
    <t>B) NEMZETI VAGYONBA TARTOZÓ FORGÓESZKÖZÖK (= B/I+B/II)</t>
  </si>
  <si>
    <t>C/II/1 Forintpénztár</t>
  </si>
  <si>
    <t>C/II/3 Betétkönyvek, csekkek, elektronikus pénzeszközök</t>
  </si>
  <si>
    <t>C/II Pénztárak, csekkek, betétkönyvek (=C/II/1+C/II/2+C/II/3)</t>
  </si>
  <si>
    <t>D/I/4e - ebből: költségvetési évben esedékes követelések általános forgalmi adó visszatérítésére</t>
  </si>
  <si>
    <t>D/I/4i - ebből: költségvetési évben esedékes követelések egyéb működési bevételekre</t>
  </si>
  <si>
    <t>H/III/8 Letétre, megőrzésre, fedezetkezelésre átvett pénzeszközök, biztosítékok</t>
  </si>
  <si>
    <t>Mosonmagyaróvár Térségi Társulás és intézményei összevont vagyonmérlege                      2018. december 31.</t>
  </si>
  <si>
    <t>Mosonmagyaróvár Térségi Társulás eredménykimutatás 2018. december 31.</t>
  </si>
  <si>
    <t>02 Eszközök és szolgáltatások értékesítése nettó eredményszemléletű bevételei</t>
  </si>
  <si>
    <t>I Tevékenység nettó eredményszemléletű bevétele (=01+02+03)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</si>
  <si>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</si>
  <si>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</si>
  <si>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</si>
  <si>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</si>
  <si>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11 Igénybe vett szolgáltatások értéke</t>
  </si>
  <si>
    <t>13 Eladott (közvetített) szolgáltatások értéke</t>
  </si>
  <si>
    <t>IV Anyagjellegű ráfordítások (=10+11+12+13)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</si>
  <si>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</si>
  <si>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</si>
  <si>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</si>
  <si>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</si>
  <si>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</si>
  <si>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</si>
  <si>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20 Egyéb kapott (járó) kamatok és kamatjellegű eredményszemléletű bevételek</t>
  </si>
  <si>
    <t>VIII Pénzügyi műveletek eredményszemléletű bevételei (=17+18+19+20+21)</t>
  </si>
  <si>
    <t>26 Pénzügyi műveletek egyéb ráfordításai (&gt;=26a+26b)</t>
  </si>
  <si>
    <t>IX Pénzügyi műveletek ráfordításai (=22+23+24+25+26)</t>
  </si>
  <si>
    <t>B)  PÉNZÜGYI MŰVELETEK EREDMÉNYE (=VIII-IX)</t>
  </si>
  <si>
    <t>C)  MÉRLEG SZERINTI EREDMÉNY (=±A±B)</t>
  </si>
  <si>
    <t>06 Központi működési célú támogatások eredményszemléletű bevételei</t>
  </si>
  <si>
    <t>10 Anyagköltség</t>
  </si>
  <si>
    <t>14 Bérköltség</t>
  </si>
  <si>
    <t>Család és Gyermekjóléti Központ eredménykimutatás 2018. december 31.</t>
  </si>
  <si>
    <t>Kistérségi Szociális Intézmény eredménykimutatás 2018. december 31.</t>
  </si>
  <si>
    <t>Mosonmagyaróvár Térségi Társulás és intézményei összevont eredménykimutatás                     2018. december 31.</t>
  </si>
  <si>
    <t>Összeg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</si>
  <si>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</si>
  <si>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</si>
  <si>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</si>
  <si>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</si>
  <si>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</si>
  <si>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</si>
  <si>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</si>
  <si>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C)        Összes maradvány (=A+B)</t>
  </si>
  <si>
    <t>E)        Alaptevékenység szabad maradványa (=A-D)</t>
  </si>
  <si>
    <t>7. számú melléklet</t>
  </si>
  <si>
    <t>8. számú melléklet</t>
  </si>
  <si>
    <t>Mosonmagyaróvár Térségi Társulás maradványkimutatás 2018. december 31.</t>
  </si>
  <si>
    <t>Család és Gyermekjóléti Központ maradványkimutatás 2018. december 31.</t>
  </si>
  <si>
    <t>Kistérségi Szociális Intézmény maradványkimutatás 2018. december 31.</t>
  </si>
  <si>
    <t>Mosonmagyaróvár Térségi Társulás és intézményei összevont maradványkimutatás 2018. december 31.</t>
  </si>
  <si>
    <t>Mosonmagyaróvár Térségi Társulás teljesített kiadásai 2018. december 31-ig</t>
  </si>
  <si>
    <t>011130 Önkormányzatok és önkormányzati hivatalok jogalkotó és általános igazgatási tevékenysége</t>
  </si>
  <si>
    <t>018030 Támogatási célú finanszírozási műveletek</t>
  </si>
  <si>
    <t>062020 Településfejlesztési projektek és támogatásuk</t>
  </si>
  <si>
    <t>084032 Civil szervezetek programtámogatása</t>
  </si>
  <si>
    <t>107013 Hajléktalanok átmeneti ellátása</t>
  </si>
  <si>
    <t>Külső személyi juttatások (=16+17+18) (K12)</t>
  </si>
  <si>
    <t>Személyi juttatások (=15+19) (K1)</t>
  </si>
  <si>
    <t>Munkaadókat terhelő járulékok és szociális hozzájárulási adó (=22+…+27) (K2)</t>
  </si>
  <si>
    <t>Informatikai szolgáltatások igénybevétele (K321)</t>
  </si>
  <si>
    <t>Egyéb kommunikációs szolgáltatások (K322)</t>
  </si>
  <si>
    <t>Kommunikációs szolgáltatások (=32+33) (K32)</t>
  </si>
  <si>
    <t>Közvetített szolgáltatások  (&gt;=41) (K335)</t>
  </si>
  <si>
    <t>Szakmai tevékenységet segítő szolgáltatások  (K336)</t>
  </si>
  <si>
    <t>Egyéb szolgáltatások (&gt;=44)  (K337)</t>
  </si>
  <si>
    <t>Szolgáltatási kiadások (=35+36+37+39+40+42+43) (K33)</t>
  </si>
  <si>
    <t>Működési célú előzetesen felszámított általános forgalmi adó (K351)</t>
  </si>
  <si>
    <t>Fizetendő általános forgalmi adó  (K352)</t>
  </si>
  <si>
    <t>Egyéb dologi kiadások (K355)</t>
  </si>
  <si>
    <t>Különféle befizetések és egyéb dologi kiadások (=49+50+51+54+58) (K35)</t>
  </si>
  <si>
    <t>Dologi kiadások (=31+34+45+48+59) (K3)</t>
  </si>
  <si>
    <t>Egyéb működési célú támogatások államháztartáson belülre (=149+…+158) (K506)</t>
  </si>
  <si>
    <t>ebből: helyi önkormányzatok és költségvetési szerveik (K506)</t>
  </si>
  <si>
    <t>Egyéb működési célú támogatások államháztartáson kívülre (=177+…+186) (K512)</t>
  </si>
  <si>
    <t>ebből: egyéb civil szervezetek (K512)</t>
  </si>
  <si>
    <t>Egyéb működési célú kiadások (=119+124+125+126+137+148+159+161+173+174+175+176+187) (K5)</t>
  </si>
  <si>
    <t>Ingatlanok felújítása (K71)</t>
  </si>
  <si>
    <t>Felújítási célú előzetesen felszámított általános forgalmi adó (K74)</t>
  </si>
  <si>
    <t>Felújítások (=198+...+201) (K7)</t>
  </si>
  <si>
    <t>Költségvetési kiadások (=20+21+60+118+188+197+202+264) (K1-K8)</t>
  </si>
  <si>
    <t>Központi, irányító szervi támogatások folyósítása (K915)</t>
  </si>
  <si>
    <t>Belföldi finanszírozás kiadásai (=271+284+…+290+293) (K91)</t>
  </si>
  <si>
    <t>Finanszírozási kiadások (=294+302+303+304) (K9)</t>
  </si>
  <si>
    <t>Kiadások összesen (=265+305) (K1-K9)</t>
  </si>
  <si>
    <t>9. számú melléklet</t>
  </si>
  <si>
    <t>Törvény szerinti illetmények, munkabérek (K1101)</t>
  </si>
  <si>
    <t>Céljuttatás, projektprémium (K1103)</t>
  </si>
  <si>
    <t>Készenléti, ügyeleti, helyettesítési díj, túlóra, túlszolgálat (K1104)</t>
  </si>
  <si>
    <t>Béren kívüli juttatások (K1107)</t>
  </si>
  <si>
    <t>Közlekedési költségtérítés (K1109)</t>
  </si>
  <si>
    <t>Egyéb költségtérítések (K1110)</t>
  </si>
  <si>
    <t>Foglalkoztatottak egyéb személyi juttatásai (&gt;=14) (K1113)</t>
  </si>
  <si>
    <t>Szakmai anyagok beszerzése (K311)</t>
  </si>
  <si>
    <t>Üzemeltetési anyagok beszerzése (K312)</t>
  </si>
  <si>
    <t>Készletbeszerzés (=28+29+30) (K31)</t>
  </si>
  <si>
    <t>Közüzemi díjak (K331)</t>
  </si>
  <si>
    <t>Vásárolt élelmezés (K332)</t>
  </si>
  <si>
    <t>Bérleti és lízing díjak (&gt;=38) (K333)</t>
  </si>
  <si>
    <t>Karbantartási, kisjavítási szolgáltatások (K334)</t>
  </si>
  <si>
    <t>ebből: biztosítási díjak (K337)</t>
  </si>
  <si>
    <t>Kiküldetések kiadásai (K341)</t>
  </si>
  <si>
    <t>Reklám- és propagandakiadások (K342)</t>
  </si>
  <si>
    <t>Kiküldetések, reklám- és propagandakiadások (=46+47) (K34)</t>
  </si>
  <si>
    <t>Intézményi ellátottak pénzbeli juttatásai (&gt;=96+97) (K47)</t>
  </si>
  <si>
    <t>Ellátottak pénzbeli juttatásai (=61+62+73+74+83+92+95+98) (K4)</t>
  </si>
  <si>
    <t>Immateriális javak beszerzése, létesítése (K61)</t>
  </si>
  <si>
    <t>Informatikai eszközök beszerzése, létesítése (K63)</t>
  </si>
  <si>
    <t>Egyéb tárgyi eszközök beszerzése, létesítése (K64)</t>
  </si>
  <si>
    <t>Beruházási célú előzetesen felszámított általános forgalmi adó (K67)</t>
  </si>
  <si>
    <t>Beruházások (=189+190+192+…+196) (K6)</t>
  </si>
  <si>
    <t>104012 Gyermekek átmeneti ellátása</t>
  </si>
  <si>
    <t>104030 Gyermekek napközbeni ellátása</t>
  </si>
  <si>
    <t>104042 Család és gyermekjóléti szolgáltatások</t>
  </si>
  <si>
    <t>104043 Család és gyermekjóléti központ</t>
  </si>
  <si>
    <t>Család és Gyermekjóléti Központ teljesített kiadások 2018. december 31-ig</t>
  </si>
  <si>
    <t>101221 Fogyatékossággal élők nappali ellátása</t>
  </si>
  <si>
    <t>102023 Időskorúak tartós bentlakásos ellátása</t>
  </si>
  <si>
    <t>102024 Demens betegek tartós bentlakásos ellátása</t>
  </si>
  <si>
    <t>102025 Időskorúak átmeneti ellátása</t>
  </si>
  <si>
    <t>102026 Demens betegek átmeneti ellátása</t>
  </si>
  <si>
    <t>102031 Idősek nappali ellátása</t>
  </si>
  <si>
    <t>102032 Demens betegek nappali ellátása</t>
  </si>
  <si>
    <t>107015 Hajléktalanok nappali ellátása</t>
  </si>
  <si>
    <t>107030 Szociális foglalkoztatás, fejlesztő foglalkoztatás</t>
  </si>
  <si>
    <t>107051 Szociális étkeztetés</t>
  </si>
  <si>
    <t>107052 Házi segítségnyújtás</t>
  </si>
  <si>
    <t>107053 Jelzőrendszeres házi segítségnyújtás</t>
  </si>
  <si>
    <t>Jubileumi jutalom (K1106)</t>
  </si>
  <si>
    <t>ebből: államháztartáson belül (K335)</t>
  </si>
  <si>
    <t>Ingatlanok beszerzése, létesítése (&gt;=191) (K62)</t>
  </si>
  <si>
    <t>Kistérségi Szociális Intézmény teljesített kiadások 2018. december 31-ig</t>
  </si>
  <si>
    <t>Egyéb működési célú támogatások bevételei államháztartáson belülről (=33+…+42) (B16)</t>
  </si>
  <si>
    <t>ebből: egyéb fejezeti kezelésű előirányzatok (B16)</t>
  </si>
  <si>
    <t>ebből: helyi önkormányzatok és költségvetési szerveik (B16)</t>
  </si>
  <si>
    <t>Működési célú támogatások államháztartáson belülről (=07+...+10+21+32) (B1)</t>
  </si>
  <si>
    <t>Egyéb felhalmozási célú támogatások bevételei államháztartáson belülről (=69+…+78) (B25)</t>
  </si>
  <si>
    <t>ebből: fejezeti kezelésű előirányzatok EU-s programokra és azok hazai társfinanszírozása (B25)</t>
  </si>
  <si>
    <t>ebből: helyi önkormányzatok és költségvetési szerveik (B25)</t>
  </si>
  <si>
    <t>Felhalmozási célú támogatások államháztartáson belülről (=44+45+46+57+68) (B2)</t>
  </si>
  <si>
    <t>Közvetített szolgáltatások ellenértéke  (&gt;=192) (B403)</t>
  </si>
  <si>
    <t>ebből: államháztartáson belül (B403)</t>
  </si>
  <si>
    <t>Ellátási díjak (B405)</t>
  </si>
  <si>
    <t>Kiszámlázott általános forgalmi adó (B406)</t>
  </si>
  <si>
    <t>Egyéb kapott (járó) kamatok és kamatjellegű bevételek (&gt;=207+208) (B4082)</t>
  </si>
  <si>
    <t>Kamatbevételek és más nyereségjellegű bevételek (=203+206) (B408)</t>
  </si>
  <si>
    <t>Egyéb működési bevételek (&gt;=220+221) (B411)</t>
  </si>
  <si>
    <t>ebből: kiadások visszatérítései (B411)</t>
  </si>
  <si>
    <t>Működési bevételek (=187+188+191+193+200+…+202+209+217+218+219) (B4)</t>
  </si>
  <si>
    <t>Költségvetési bevételek (=43+79+186+222+231+257+283) (B1-B7)</t>
  </si>
  <si>
    <t>Előző év költségvetési maradványának igénybevétele (B8131)</t>
  </si>
  <si>
    <t>Maradvány igénybevétele (=296+297) (B813)</t>
  </si>
  <si>
    <t>Belföldi finanszírozás bevételei (=288+295+298+…+303+306) (B81)</t>
  </si>
  <si>
    <t>Finanszírozási bevételek (=307+313+314+315) (B8)</t>
  </si>
  <si>
    <t>Bevételek összesen (284+316) (B1-B8)</t>
  </si>
  <si>
    <t>Mosonmagyaróvár Térségi Társulás teljesített bevétel 2018. december 31-ig</t>
  </si>
  <si>
    <t>Egyéb működési célú átvett pénzeszközök (=246+…+256) (B65)</t>
  </si>
  <si>
    <t>ebből: egyéb civil szervezetek (B65)</t>
  </si>
  <si>
    <t>Működési célú átvett pénzeszközök (=232+...+235+245) (B6)</t>
  </si>
  <si>
    <t>Központi, irányító szervi támogatás (B816)</t>
  </si>
  <si>
    <t>Család és Gyermekjóléti Központ teljesített bevételek 2018. december 31-ig</t>
  </si>
  <si>
    <t>ebből: elkülönített állami pénzalapok (B16)</t>
  </si>
  <si>
    <t>Készletértékesítés ellenértéke (B401)</t>
  </si>
  <si>
    <t>Szolgáltatások ellenértéke (&gt;=189+190) (B402)</t>
  </si>
  <si>
    <t>ebből: háztartások (B65)</t>
  </si>
  <si>
    <t>Kistérségi Szociális Intézmény teljesített bevételek 2018. december 31-ig</t>
  </si>
  <si>
    <t>2019. április</t>
  </si>
  <si>
    <t>11. számú melléklet</t>
  </si>
  <si>
    <t>Teljesítés  Ft-ban</t>
  </si>
  <si>
    <t>Áht. Belüli pénzeszköz átadás</t>
  </si>
  <si>
    <t>Áht. Kívüli pénzeszköz átadás</t>
  </si>
  <si>
    <t>Összes pénzeszköz átadás intézményfinanszírozáson kívül</t>
  </si>
  <si>
    <t>Mosonmagyaróvár, 2018. április</t>
  </si>
  <si>
    <t>10. számú melléklet</t>
  </si>
  <si>
    <t>- Szekeres Mária írónő támogatása 4/2018. (II.20.) TT határozat szerint</t>
  </si>
  <si>
    <t>- Mosonmagyaróvári Kulturális Egyesület támogatása 4/2018. (II.20.) TT határozat szerint</t>
  </si>
  <si>
    <t>- Mosonmagyaróvár és Környéke Nyugdíjas Klub támogatása  4/2018. (II.20.) TT határozat szerint</t>
  </si>
  <si>
    <t>- Czinka Panna Roma Kulturális Egyesület támogatása újrónafői tanoda program</t>
  </si>
  <si>
    <t>-Karolina Kórház - Rendelőintézet eszközbeszerzéséhez kapcsolódó alapítványi támogatás</t>
  </si>
  <si>
    <t>-megállapodás alapján Hivatal részére átadott támogatás</t>
  </si>
  <si>
    <t>12. számú melléklet</t>
  </si>
  <si>
    <t>Mosonmagyaróvár Térségi Társulás tagönkormányzati által teljesített befizetések</t>
  </si>
  <si>
    <t>Előirányzat Ft</t>
  </si>
  <si>
    <t>Teljesített befizetés Ft</t>
  </si>
  <si>
    <t>Tartozás Ft</t>
  </si>
  <si>
    <t>Megjegyzés Ft</t>
  </si>
  <si>
    <t>Társulási tagdíj</t>
  </si>
  <si>
    <t>Térségi Társulás illetve KESZI finanszírozásra használva</t>
  </si>
  <si>
    <t>Gyermekjólét támogatása</t>
  </si>
  <si>
    <t>Karolina Kórház - Rendelőintézet eszközbeszerzés támogatása</t>
  </si>
  <si>
    <t>Szolidaritási alap</t>
  </si>
  <si>
    <t>Felújítási alap</t>
  </si>
  <si>
    <t>2018. évben</t>
  </si>
  <si>
    <t>felhasználás a CSGYK szervezet működéséhez</t>
  </si>
  <si>
    <t>a Tásulás kiegészítette a támogatást 288.620 Ft-tal, és a kórházi alapítványnak átadásra került az 1.840e Ft</t>
  </si>
  <si>
    <t xml:space="preserve">Nem került felhasználásra, elkülönített számlán rendelkezésre áll. 2017.12.31-én záró egyenleg 3.141.313 Ft. </t>
  </si>
  <si>
    <t>2018. évi nyitó egyenleg a számlán 8.803.734 Ft volt, záró egyenleg 4.773.291 Ft. CSGYK részére átadásra került 38.100 Ft az épület állapot felméréséhez, KESZI 5 beszállóhelyes lifi kialakításához 6.280.150 Ft, KESZI Lengyári út épület lapostető felújítására 2.321.513 Ft, KESZI viziközmű fejlesztésére 2.358.390 Ft, régészeti feltárás TOP-s pályázathoz kapcsolódóan 127.000 Ft, hajléktalan szállóhoz ideiglenes energia ellátásra átadott forrás 462.081 Ft, hajléktalanszálló felújításához kapcsolódó hulladékszállítás költségének viselése 90.678 Ft.</t>
  </si>
  <si>
    <t>Kiegészítő hozzájárulás</t>
  </si>
  <si>
    <t>A tartozást az illetékes település önkormányzat 2019. január hónapban megfizette.</t>
  </si>
  <si>
    <t>Felhasználásra került a CSGYK-n belül a család és gyermekjóléti szolgálat feladat ellátáshoz, a házi segítségnyújtáshoz és  a szociális étkeztetés feladat ellátáshoz.</t>
  </si>
  <si>
    <t>27 település befizetései</t>
  </si>
  <si>
    <t>Mosonmagyaróvár Város Önkormányzat által finanszírozott hiány a társulás intézményei illetve a TOP-s pályázatokhoz kapcsolódóan</t>
  </si>
  <si>
    <t>ebből 50 millió Ft a TOP-s pályázatokhoz kapcsolódó önerő biztosítás, 77.773.066 Ft az intézmények hiányfinanszírozása.</t>
  </si>
  <si>
    <t>Összes befizetésból Mosonmagyaróvár Város Önk. Jutó</t>
  </si>
  <si>
    <t>Összes befizetésből a többi tagtelepülésre jutó</t>
  </si>
  <si>
    <t>lakosságszám arány: 41,9%</t>
  </si>
  <si>
    <t>lakosságszám arány: 58,1%</t>
  </si>
  <si>
    <t>Az 580 Ft/lakos külön hozzájárulás elszámolása</t>
  </si>
  <si>
    <t>Összes bevétel:</t>
  </si>
  <si>
    <t>Család és gyermekjóléti szolgálat</t>
  </si>
  <si>
    <t>2018. december 31-ig teljesült kiadás</t>
  </si>
  <si>
    <t>2018. december 31-ig teljesült bevétel</t>
  </si>
  <si>
    <t>Intézményi bevétellel és állami támogatással nem fedezett kiadás</t>
  </si>
  <si>
    <t>Feladatok</t>
  </si>
  <si>
    <t>Kiegészítő hozzájárulással finanszírozott hiány</t>
  </si>
  <si>
    <t>Kiegészítő hozzájárulással nem fedezett hiány</t>
  </si>
  <si>
    <t>Mosonmagyaróvár 2018. április</t>
  </si>
  <si>
    <t>KESZI által Mosonmagyaróvár Város Önkormányzatának visszafizetett állami támogatás a 2017. évi beszámoló alapján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</si>
</sst>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  <numFmt numFmtId="171" formatCode="#,##0\ &quot;Ft&quot;"/>
    <numFmt numFmtId="172" formatCode="#,##0.00\ &quot;Ft&quot;"/>
  </numFmts>
  <fonts count="49" x14ac:knownFonts="1"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color theme="0"/>
      <name val="Calibri"/>
      <family val="2"/>
      <charset val="238"/>
    </font>
    <font>
      <sz val="12"/>
      <color rgb="FFFF0000"/>
      <name val="Calibri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sz val="11"/>
      <color theme="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0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51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27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9"/>
        <bgColor indexed="64"/>
      </patternFill>
    </fill>
  </fills>
  <borders count="45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168" fontId="16" fillId="0" borderId="0" applyBorder="0" applyProtection="0"/>
    <xf numFmtId="164" fontId="16" fillId="0" borderId="0" applyBorder="0" applyProtection="0"/>
    <xf numFmtId="169" fontId="3" fillId="0" borderId="0" applyFont="0" applyFill="0" applyBorder="0" applyAlignment="0" applyProtection="0"/>
    <xf numFmtId="0" fontId="17" fillId="0" borderId="0" applyNumberFormat="0" applyBorder="0" applyProtection="0">
      <alignment horizontal="center"/>
    </xf>
    <xf numFmtId="0" fontId="17" fillId="0" borderId="0" applyNumberFormat="0" applyBorder="0" applyProtection="0">
      <alignment horizontal="center" textRotation="90"/>
    </xf>
    <xf numFmtId="164" fontId="18" fillId="0" borderId="0" applyBorder="0" applyProtection="0"/>
    <xf numFmtId="164" fontId="18" fillId="0" borderId="0" applyBorder="0" applyProtection="0"/>
    <xf numFmtId="0" fontId="16" fillId="0" borderId="0" applyNumberFormat="0" applyBorder="0" applyProtection="0"/>
    <xf numFmtId="0" fontId="16" fillId="0" borderId="0" applyNumberFormat="0" applyBorder="0" applyProtection="0"/>
    <xf numFmtId="0" fontId="19" fillId="0" borderId="0" applyNumberFormat="0" applyBorder="0" applyProtection="0"/>
    <xf numFmtId="170" fontId="19" fillId="0" borderId="0" applyBorder="0" applyProtection="0"/>
    <xf numFmtId="9" fontId="39" fillId="0" borderId="0" applyFont="0" applyFill="0" applyBorder="0" applyAlignment="0" applyProtection="0"/>
    <xf numFmtId="0" fontId="41" fillId="0" borderId="0"/>
    <xf numFmtId="0" fontId="2" fillId="0" borderId="0"/>
  </cellStyleXfs>
  <cellXfs count="292">
    <xf numFmtId="0" fontId="0" fillId="0" borderId="0" xfId="0"/>
    <xf numFmtId="164" fontId="4" fillId="0" borderId="0" xfId="2" applyFont="1" applyFill="1" applyAlignment="1"/>
    <xf numFmtId="164" fontId="5" fillId="0" borderId="0" xfId="2" applyFont="1" applyFill="1" applyAlignment="1"/>
    <xf numFmtId="164" fontId="5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6" fillId="0" borderId="1" xfId="2" applyFont="1" applyFill="1" applyBorder="1" applyAlignment="1">
      <alignment horizontal="center" vertical="top" wrapText="1"/>
    </xf>
    <xf numFmtId="164" fontId="6" fillId="0" borderId="2" xfId="2" applyFont="1" applyFill="1" applyBorder="1" applyAlignment="1">
      <alignment horizontal="center" vertical="top" wrapText="1"/>
    </xf>
    <xf numFmtId="164" fontId="8" fillId="0" borderId="3" xfId="2" applyFont="1" applyFill="1" applyBorder="1" applyAlignment="1">
      <alignment horizontal="center" vertical="top" wrapText="1"/>
    </xf>
    <xf numFmtId="164" fontId="8" fillId="0" borderId="4" xfId="2" applyFont="1" applyFill="1" applyBorder="1" applyAlignment="1">
      <alignment horizontal="justify" vertical="top" wrapText="1"/>
    </xf>
    <xf numFmtId="164" fontId="8" fillId="0" borderId="2" xfId="2" applyFont="1" applyFill="1" applyBorder="1" applyAlignment="1">
      <alignment horizontal="justify" vertical="top" wrapText="1"/>
    </xf>
    <xf numFmtId="164" fontId="8" fillId="0" borderId="5" xfId="2" applyFont="1" applyFill="1" applyBorder="1" applyAlignment="1">
      <alignment horizontal="center" vertical="top" wrapText="1"/>
    </xf>
    <xf numFmtId="164" fontId="8" fillId="0" borderId="0" xfId="2" applyFont="1" applyFill="1" applyAlignment="1">
      <alignment horizontal="justify"/>
    </xf>
    <xf numFmtId="164" fontId="9" fillId="0" borderId="0" xfId="2" applyFont="1" applyFill="1" applyAlignment="1">
      <alignment horizontal="center"/>
    </xf>
    <xf numFmtId="164" fontId="11" fillId="0" borderId="6" xfId="2" applyFont="1" applyFill="1" applyBorder="1" applyAlignment="1">
      <alignment horizontal="center"/>
    </xf>
    <xf numFmtId="164" fontId="11" fillId="0" borderId="7" xfId="2" applyFont="1" applyFill="1" applyBorder="1" applyAlignment="1">
      <alignment horizontal="center"/>
    </xf>
    <xf numFmtId="164" fontId="11" fillId="0" borderId="7" xfId="2" applyFont="1" applyFill="1" applyBorder="1" applyAlignment="1">
      <alignment horizontal="center" wrapText="1"/>
    </xf>
    <xf numFmtId="164" fontId="12" fillId="0" borderId="8" xfId="2" applyFont="1" applyFill="1" applyBorder="1" applyAlignment="1"/>
    <xf numFmtId="166" fontId="12" fillId="0" borderId="8" xfId="2" applyNumberFormat="1" applyFont="1" applyFill="1" applyBorder="1" applyAlignment="1"/>
    <xf numFmtId="166" fontId="12" fillId="0" borderId="9" xfId="2" applyNumberFormat="1" applyFont="1" applyFill="1" applyBorder="1" applyAlignment="1"/>
    <xf numFmtId="164" fontId="11" fillId="3" borderId="8" xfId="2" applyFont="1" applyFill="1" applyBorder="1" applyAlignment="1"/>
    <xf numFmtId="166" fontId="11" fillId="3" borderId="8" xfId="2" applyNumberFormat="1" applyFont="1" applyFill="1" applyBorder="1" applyAlignment="1"/>
    <xf numFmtId="166" fontId="11" fillId="3" borderId="9" xfId="2" applyNumberFormat="1" applyFont="1" applyFill="1" applyBorder="1" applyAlignment="1"/>
    <xf numFmtId="166" fontId="11" fillId="0" borderId="8" xfId="2" applyNumberFormat="1" applyFont="1" applyFill="1" applyBorder="1" applyAlignment="1"/>
    <xf numFmtId="166" fontId="11" fillId="0" borderId="9" xfId="2" applyNumberFormat="1" applyFont="1" applyFill="1" applyBorder="1" applyAlignment="1"/>
    <xf numFmtId="166" fontId="12" fillId="0" borderId="0" xfId="2" applyNumberFormat="1" applyFont="1" applyFill="1" applyAlignment="1"/>
    <xf numFmtId="164" fontId="13" fillId="0" borderId="8" xfId="2" applyFont="1" applyFill="1" applyBorder="1" applyAlignment="1"/>
    <xf numFmtId="164" fontId="12" fillId="0" borderId="0" xfId="2" applyFont="1" applyFill="1" applyAlignment="1"/>
    <xf numFmtId="164" fontId="11" fillId="0" borderId="8" xfId="2" applyFont="1" applyFill="1" applyBorder="1" applyAlignment="1"/>
    <xf numFmtId="164" fontId="11" fillId="0" borderId="0" xfId="2" applyFont="1" applyFill="1" applyAlignment="1"/>
    <xf numFmtId="166" fontId="11" fillId="0" borderId="0" xfId="2" applyNumberFormat="1" applyFont="1" applyFill="1" applyAlignment="1"/>
    <xf numFmtId="164" fontId="11" fillId="0" borderId="10" xfId="2" applyFont="1" applyFill="1" applyBorder="1" applyAlignment="1">
      <alignment horizontal="center"/>
    </xf>
    <xf numFmtId="164" fontId="11" fillId="0" borderId="11" xfId="2" applyFont="1" applyFill="1" applyBorder="1" applyAlignment="1">
      <alignment horizontal="center" wrapText="1"/>
    </xf>
    <xf numFmtId="164" fontId="9" fillId="0" borderId="0" xfId="2" applyFont="1" applyFill="1" applyAlignment="1">
      <alignment horizontal="center" wrapText="1"/>
    </xf>
    <xf numFmtId="0" fontId="0" fillId="0" borderId="0" xfId="0" applyFill="1"/>
    <xf numFmtId="166" fontId="11" fillId="3" borderId="0" xfId="2" applyNumberFormat="1" applyFont="1" applyFill="1" applyBorder="1" applyAlignment="1"/>
    <xf numFmtId="166" fontId="12" fillId="0" borderId="12" xfId="2" applyNumberFormat="1" applyFont="1" applyFill="1" applyBorder="1" applyAlignment="1"/>
    <xf numFmtId="167" fontId="4" fillId="0" borderId="0" xfId="3" applyNumberFormat="1" applyFont="1" applyFill="1" applyAlignment="1"/>
    <xf numFmtId="166" fontId="11" fillId="0" borderId="10" xfId="2" applyNumberFormat="1" applyFont="1" applyFill="1" applyBorder="1" applyAlignment="1"/>
    <xf numFmtId="166" fontId="11" fillId="0" borderId="12" xfId="2" applyNumberFormat="1" applyFont="1" applyFill="1" applyBorder="1" applyAlignment="1"/>
    <xf numFmtId="166" fontId="11" fillId="3" borderId="10" xfId="2" applyNumberFormat="1" applyFont="1" applyFill="1" applyBorder="1" applyAlignment="1"/>
    <xf numFmtId="166" fontId="11" fillId="4" borderId="8" xfId="2" applyNumberFormat="1" applyFont="1" applyFill="1" applyBorder="1" applyAlignment="1"/>
    <xf numFmtId="0" fontId="0" fillId="0" borderId="0" xfId="0"/>
    <xf numFmtId="0" fontId="0" fillId="0" borderId="0" xfId="0"/>
    <xf numFmtId="166" fontId="20" fillId="0" borderId="15" xfId="2" applyNumberFormat="1" applyFont="1" applyFill="1" applyBorder="1" applyAlignment="1"/>
    <xf numFmtId="164" fontId="16" fillId="0" borderId="0" xfId="2" applyFont="1" applyFill="1" applyAlignment="1"/>
    <xf numFmtId="164" fontId="21" fillId="0" borderId="0" xfId="2" applyFont="1" applyFill="1" applyAlignment="1"/>
    <xf numFmtId="164" fontId="21" fillId="0" borderId="0" xfId="2" applyFont="1" applyFill="1" applyAlignment="1">
      <alignment wrapText="1"/>
    </xf>
    <xf numFmtId="164" fontId="16" fillId="0" borderId="16" xfId="2" applyFont="1" applyFill="1" applyBorder="1" applyAlignment="1">
      <alignment wrapText="1"/>
    </xf>
    <xf numFmtId="165" fontId="22" fillId="0" borderId="16" xfId="1" applyNumberFormat="1" applyFont="1" applyFill="1" applyBorder="1" applyAlignment="1"/>
    <xf numFmtId="164" fontId="21" fillId="5" borderId="16" xfId="2" applyFont="1" applyFill="1" applyBorder="1" applyAlignment="1">
      <alignment wrapText="1"/>
    </xf>
    <xf numFmtId="164" fontId="16" fillId="0" borderId="15" xfId="2" applyFont="1" applyFill="1" applyBorder="1" applyAlignment="1">
      <alignment wrapText="1"/>
    </xf>
    <xf numFmtId="165" fontId="24" fillId="0" borderId="16" xfId="1" applyNumberFormat="1" applyFont="1" applyFill="1" applyBorder="1" applyAlignment="1"/>
    <xf numFmtId="164" fontId="21" fillId="5" borderId="0" xfId="2" applyFont="1" applyFill="1" applyAlignment="1">
      <alignment wrapText="1"/>
    </xf>
    <xf numFmtId="165" fontId="23" fillId="5" borderId="0" xfId="2" applyNumberFormat="1" applyFont="1" applyFill="1" applyAlignment="1"/>
    <xf numFmtId="165" fontId="23" fillId="0" borderId="0" xfId="2" applyNumberFormat="1" applyFont="1" applyFill="1" applyAlignment="1"/>
    <xf numFmtId="164" fontId="25" fillId="0" borderId="0" xfId="2" applyFont="1" applyFill="1" applyAlignment="1">
      <alignment horizontal="right"/>
    </xf>
    <xf numFmtId="164" fontId="25" fillId="0" borderId="0" xfId="2" applyFont="1" applyFill="1" applyAlignment="1"/>
    <xf numFmtId="164" fontId="25" fillId="0" borderId="0" xfId="2" applyFont="1" applyFill="1" applyAlignment="1">
      <alignment horizontal="justify"/>
    </xf>
    <xf numFmtId="164" fontId="26" fillId="0" borderId="0" xfId="2" applyFont="1" applyFill="1" applyAlignment="1"/>
    <xf numFmtId="164" fontId="25" fillId="0" borderId="0" xfId="2" applyFont="1" applyFill="1" applyBorder="1" applyAlignment="1">
      <alignment horizontal="center"/>
    </xf>
    <xf numFmtId="164" fontId="27" fillId="0" borderId="17" xfId="2" applyFont="1" applyFill="1" applyBorder="1" applyAlignment="1">
      <alignment horizontal="center" vertical="top" wrapText="1"/>
    </xf>
    <xf numFmtId="164" fontId="27" fillId="0" borderId="18" xfId="2" applyFont="1" applyFill="1" applyBorder="1" applyAlignment="1">
      <alignment horizontal="center" vertical="top" wrapText="1"/>
    </xf>
    <xf numFmtId="164" fontId="27" fillId="0" borderId="19" xfId="2" applyFont="1" applyFill="1" applyBorder="1" applyAlignment="1">
      <alignment horizontal="center" vertical="top" wrapText="1"/>
    </xf>
    <xf numFmtId="164" fontId="27" fillId="0" borderId="20" xfId="2" applyFont="1" applyFill="1" applyBorder="1" applyAlignment="1">
      <alignment horizontal="center" vertical="top" wrapText="1"/>
    </xf>
    <xf numFmtId="164" fontId="27" fillId="0" borderId="16" xfId="2" applyFont="1" applyFill="1" applyBorder="1" applyAlignment="1">
      <alignment horizontal="center" vertical="top" wrapText="1"/>
    </xf>
    <xf numFmtId="164" fontId="16" fillId="0" borderId="21" xfId="2" applyFont="1" applyFill="1" applyBorder="1" applyAlignment="1">
      <alignment vertical="top" wrapText="1"/>
    </xf>
    <xf numFmtId="164" fontId="27" fillId="0" borderId="22" xfId="2" applyFont="1" applyFill="1" applyBorder="1" applyAlignment="1">
      <alignment horizontal="center" vertical="top" wrapText="1"/>
    </xf>
    <xf numFmtId="164" fontId="28" fillId="5" borderId="20" xfId="2" applyFont="1" applyFill="1" applyBorder="1" applyAlignment="1">
      <alignment horizontal="right" vertical="top" wrapText="1"/>
    </xf>
    <xf numFmtId="164" fontId="28" fillId="5" borderId="16" xfId="2" applyFont="1" applyFill="1" applyBorder="1" applyAlignment="1">
      <alignment horizontal="right" vertical="top" wrapText="1"/>
    </xf>
    <xf numFmtId="164" fontId="27" fillId="0" borderId="23" xfId="2" applyFont="1" applyFill="1" applyBorder="1" applyAlignment="1">
      <alignment vertical="top" wrapText="1"/>
    </xf>
    <xf numFmtId="164" fontId="29" fillId="0" borderId="20" xfId="2" applyFont="1" applyFill="1" applyBorder="1" applyAlignment="1">
      <alignment horizontal="right" vertical="top" wrapText="1"/>
    </xf>
    <xf numFmtId="164" fontId="29" fillId="0" borderId="16" xfId="2" applyFont="1" applyFill="1" applyBorder="1" applyAlignment="1">
      <alignment horizontal="right" vertical="top" wrapText="1"/>
    </xf>
    <xf numFmtId="164" fontId="25" fillId="5" borderId="23" xfId="2" applyFont="1" applyFill="1" applyBorder="1" applyAlignment="1">
      <alignment vertical="top" wrapText="1"/>
    </xf>
    <xf numFmtId="164" fontId="21" fillId="0" borderId="0" xfId="2" applyFont="1" applyFill="1" applyBorder="1" applyAlignment="1">
      <alignment wrapText="1"/>
    </xf>
    <xf numFmtId="165" fontId="21" fillId="0" borderId="0" xfId="1" applyNumberFormat="1" applyFont="1" applyFill="1" applyBorder="1" applyAlignment="1"/>
    <xf numFmtId="164" fontId="5" fillId="0" borderId="0" xfId="2" applyFont="1" applyFill="1" applyAlignment="1">
      <alignment horizontal="center"/>
    </xf>
    <xf numFmtId="0" fontId="0" fillId="0" borderId="0" xfId="0"/>
    <xf numFmtId="164" fontId="11" fillId="0" borderId="25" xfId="2" applyFont="1" applyFill="1" applyBorder="1" applyAlignment="1">
      <alignment horizontal="center"/>
    </xf>
    <xf numFmtId="164" fontId="11" fillId="0" borderId="26" xfId="2" applyFont="1" applyFill="1" applyBorder="1" applyAlignment="1">
      <alignment horizontal="center" wrapText="1"/>
    </xf>
    <xf numFmtId="166" fontId="12" fillId="0" borderId="27" xfId="2" applyNumberFormat="1" applyFont="1" applyFill="1" applyBorder="1" applyAlignment="1"/>
    <xf numFmtId="166" fontId="11" fillId="3" borderId="27" xfId="2" applyNumberFormat="1" applyFont="1" applyFill="1" applyBorder="1" applyAlignment="1"/>
    <xf numFmtId="166" fontId="11" fillId="0" borderId="27" xfId="2" applyNumberFormat="1" applyFont="1" applyFill="1" applyBorder="1" applyAlignment="1"/>
    <xf numFmtId="166" fontId="12" fillId="0" borderId="28" xfId="2" applyNumberFormat="1" applyFont="1" applyFill="1" applyBorder="1" applyAlignment="1"/>
    <xf numFmtId="164" fontId="25" fillId="0" borderId="29" xfId="2" applyFont="1" applyFill="1" applyBorder="1" applyAlignment="1">
      <alignment horizontal="center"/>
    </xf>
    <xf numFmtId="164" fontId="21" fillId="6" borderId="16" xfId="2" applyFont="1" applyFill="1" applyBorder="1" applyAlignment="1">
      <alignment vertical="top" wrapText="1"/>
    </xf>
    <xf numFmtId="164" fontId="28" fillId="5" borderId="12" xfId="2" applyFont="1" applyFill="1" applyBorder="1" applyAlignment="1">
      <alignment horizontal="right" vertical="top" wrapText="1"/>
    </xf>
    <xf numFmtId="164" fontId="29" fillId="7" borderId="12" xfId="2" applyFont="1" applyFill="1" applyBorder="1" applyAlignment="1">
      <alignment horizontal="right" vertical="top" wrapText="1"/>
    </xf>
    <xf numFmtId="164" fontId="28" fillId="5" borderId="30" xfId="2" applyFont="1" applyFill="1" applyBorder="1" applyAlignment="1">
      <alignment horizontal="right" vertical="top" wrapText="1"/>
    </xf>
    <xf numFmtId="164" fontId="28" fillId="5" borderId="24" xfId="2" applyFont="1" applyFill="1" applyBorder="1" applyAlignment="1">
      <alignment horizontal="right" vertical="top" wrapText="1"/>
    </xf>
    <xf numFmtId="0" fontId="30" fillId="0" borderId="0" xfId="0" applyFont="1" applyAlignment="1">
      <alignment wrapText="1"/>
    </xf>
    <xf numFmtId="49" fontId="16" fillId="0" borderId="16" xfId="0" applyNumberFormat="1" applyFont="1" applyBorder="1" applyAlignment="1">
      <alignment wrapText="1"/>
    </xf>
    <xf numFmtId="167" fontId="16" fillId="0" borderId="12" xfId="3" applyNumberFormat="1" applyFont="1" applyFill="1" applyBorder="1" applyAlignment="1">
      <alignment horizontal="right"/>
    </xf>
    <xf numFmtId="164" fontId="16" fillId="0" borderId="24" xfId="2" applyFont="1" applyFill="1" applyBorder="1" applyAlignment="1"/>
    <xf numFmtId="164" fontId="16" fillId="0" borderId="12" xfId="2" applyFont="1" applyFill="1" applyBorder="1" applyAlignment="1"/>
    <xf numFmtId="167" fontId="21" fillId="0" borderId="0" xfId="3" applyNumberFormat="1" applyFont="1" applyFill="1" applyAlignment="1"/>
    <xf numFmtId="166" fontId="11" fillId="3" borderId="25" xfId="2" applyNumberFormat="1" applyFont="1" applyFill="1" applyBorder="1" applyAlignment="1"/>
    <xf numFmtId="49" fontId="0" fillId="0" borderId="16" xfId="0" applyNumberFormat="1" applyBorder="1"/>
    <xf numFmtId="49" fontId="0" fillId="0" borderId="16" xfId="0" applyNumberFormat="1" applyBorder="1" applyAlignment="1">
      <alignment wrapText="1"/>
    </xf>
    <xf numFmtId="166" fontId="11" fillId="0" borderId="32" xfId="2" applyNumberFormat="1" applyFont="1" applyFill="1" applyBorder="1" applyAlignment="1"/>
    <xf numFmtId="166" fontId="11" fillId="3" borderId="32" xfId="2" applyNumberFormat="1" applyFont="1" applyFill="1" applyBorder="1" applyAlignment="1"/>
    <xf numFmtId="167" fontId="16" fillId="0" borderId="13" xfId="3" applyNumberFormat="1" applyFont="1" applyFill="1" applyBorder="1" applyAlignment="1">
      <alignment horizontal="right"/>
    </xf>
    <xf numFmtId="167" fontId="16" fillId="0" borderId="31" xfId="3" applyNumberFormat="1" applyFont="1" applyFill="1" applyBorder="1" applyAlignment="1">
      <alignment horizontal="right"/>
    </xf>
    <xf numFmtId="0" fontId="0" fillId="0" borderId="0" xfId="0"/>
    <xf numFmtId="164" fontId="21" fillId="0" borderId="0" xfId="2" applyFont="1" applyFill="1" applyAlignment="1">
      <alignment horizontal="center"/>
    </xf>
    <xf numFmtId="164" fontId="25" fillId="0" borderId="0" xfId="2" applyFont="1" applyFill="1" applyAlignment="1">
      <alignment horizontal="center"/>
    </xf>
    <xf numFmtId="167" fontId="16" fillId="0" borderId="12" xfId="3" applyNumberFormat="1" applyFont="1" applyFill="1" applyBorder="1" applyAlignment="1">
      <alignment horizontal="center"/>
    </xf>
    <xf numFmtId="171" fontId="16" fillId="0" borderId="12" xfId="3" applyNumberFormat="1" applyFont="1" applyFill="1" applyBorder="1" applyAlignment="1">
      <alignment horizontal="right"/>
    </xf>
    <xf numFmtId="171" fontId="16" fillId="0" borderId="12" xfId="3" applyNumberFormat="1" applyFont="1" applyFill="1" applyBorder="1" applyAlignment="1"/>
    <xf numFmtId="171" fontId="16" fillId="0" borderId="13" xfId="3" applyNumberFormat="1" applyFont="1" applyFill="1" applyBorder="1" applyAlignment="1"/>
    <xf numFmtId="0" fontId="0" fillId="0" borderId="0" xfId="0"/>
    <xf numFmtId="167" fontId="16" fillId="0" borderId="13" xfId="3" applyNumberFormat="1" applyFont="1" applyFill="1" applyBorder="1" applyAlignment="1">
      <alignment horizontal="center"/>
    </xf>
    <xf numFmtId="164" fontId="21" fillId="0" borderId="0" xfId="2" applyFont="1" applyFill="1" applyAlignment="1">
      <alignment horizontal="center"/>
    </xf>
    <xf numFmtId="166" fontId="12" fillId="0" borderId="6" xfId="2" applyNumberFormat="1" applyFont="1" applyFill="1" applyBorder="1" applyAlignment="1"/>
    <xf numFmtId="166" fontId="11" fillId="3" borderId="33" xfId="2" applyNumberFormat="1" applyFont="1" applyFill="1" applyBorder="1" applyAlignment="1"/>
    <xf numFmtId="0" fontId="31" fillId="0" borderId="12" xfId="0" applyFont="1" applyBorder="1" applyAlignment="1">
      <alignment horizontal="left" wrapText="1"/>
    </xf>
    <xf numFmtId="164" fontId="29" fillId="0" borderId="34" xfId="2" applyFont="1" applyFill="1" applyBorder="1" applyAlignment="1">
      <alignment horizontal="right" vertical="top" wrapText="1"/>
    </xf>
    <xf numFmtId="14" fontId="21" fillId="0" borderId="0" xfId="2" applyNumberFormat="1" applyFont="1" applyFill="1" applyAlignment="1">
      <alignment horizontal="center" wrapText="1"/>
    </xf>
    <xf numFmtId="167" fontId="21" fillId="0" borderId="12" xfId="3" applyNumberFormat="1" applyFont="1" applyFill="1" applyBorder="1" applyAlignment="1"/>
    <xf numFmtId="167" fontId="21" fillId="0" borderId="12" xfId="3" applyNumberFormat="1" applyFont="1" applyFill="1" applyBorder="1" applyAlignment="1">
      <alignment horizontal="center"/>
    </xf>
    <xf numFmtId="14" fontId="21" fillId="0" borderId="0" xfId="2" applyNumberFormat="1" applyFont="1" applyFill="1" applyAlignment="1">
      <alignment horizontal="center"/>
    </xf>
    <xf numFmtId="164" fontId="21" fillId="0" borderId="0" xfId="2" applyFont="1" applyFill="1" applyAlignment="1">
      <alignment horizontal="center" wrapText="1"/>
    </xf>
    <xf numFmtId="171" fontId="21" fillId="0" borderId="12" xfId="3" applyNumberFormat="1" applyFont="1" applyFill="1" applyBorder="1" applyAlignment="1">
      <alignment horizontal="right"/>
    </xf>
    <xf numFmtId="165" fontId="21" fillId="0" borderId="0" xfId="1" applyNumberFormat="1" applyFont="1" applyFill="1" applyAlignment="1"/>
    <xf numFmtId="165" fontId="23" fillId="0" borderId="0" xfId="1" applyNumberFormat="1" applyFont="1" applyFill="1" applyAlignment="1"/>
    <xf numFmtId="0" fontId="0" fillId="0" borderId="0" xfId="0"/>
    <xf numFmtId="167" fontId="16" fillId="0" borderId="13" xfId="3" applyNumberFormat="1" applyFont="1" applyFill="1" applyBorder="1" applyAlignment="1">
      <alignment horizontal="center"/>
    </xf>
    <xf numFmtId="167" fontId="16" fillId="0" borderId="0" xfId="3" applyNumberFormat="1" applyFont="1" applyFill="1" applyAlignment="1"/>
    <xf numFmtId="167" fontId="16" fillId="0" borderId="0" xfId="3" applyNumberFormat="1" applyFont="1" applyFill="1" applyBorder="1" applyAlignment="1"/>
    <xf numFmtId="164" fontId="29" fillId="6" borderId="12" xfId="2" applyFont="1" applyFill="1" applyBorder="1" applyAlignment="1">
      <alignment horizontal="right" vertical="top" wrapText="1"/>
    </xf>
    <xf numFmtId="164" fontId="10" fillId="8" borderId="14" xfId="2" applyFont="1" applyFill="1" applyBorder="1" applyAlignment="1">
      <alignment wrapText="1"/>
    </xf>
    <xf numFmtId="164" fontId="10" fillId="8" borderId="0" xfId="2" applyFont="1" applyFill="1" applyAlignment="1">
      <alignment horizontal="center" wrapText="1"/>
    </xf>
    <xf numFmtId="164" fontId="4" fillId="9" borderId="0" xfId="2" applyFont="1" applyFill="1" applyAlignment="1"/>
    <xf numFmtId="166" fontId="11" fillId="3" borderId="35" xfId="2" applyNumberFormat="1" applyFont="1" applyFill="1" applyBorder="1" applyAlignment="1"/>
    <xf numFmtId="164" fontId="32" fillId="0" borderId="0" xfId="2" applyFont="1" applyFill="1" applyAlignment="1"/>
    <xf numFmtId="0" fontId="0" fillId="0" borderId="0" xfId="0"/>
    <xf numFmtId="167" fontId="16" fillId="0" borderId="13" xfId="3" applyNumberFormat="1" applyFont="1" applyFill="1" applyBorder="1" applyAlignment="1">
      <alignment horizontal="center"/>
    </xf>
    <xf numFmtId="167" fontId="16" fillId="0" borderId="31" xfId="3" applyNumberFormat="1" applyFont="1" applyFill="1" applyBorder="1" applyAlignment="1">
      <alignment horizontal="center"/>
    </xf>
    <xf numFmtId="164" fontId="21" fillId="0" borderId="0" xfId="2" applyFont="1" applyFill="1" applyAlignment="1">
      <alignment horizontal="center"/>
    </xf>
    <xf numFmtId="167" fontId="16" fillId="0" borderId="31" xfId="3" applyNumberFormat="1" applyFont="1" applyFill="1" applyBorder="1" applyAlignment="1">
      <alignment horizontal="center"/>
    </xf>
    <xf numFmtId="167" fontId="16" fillId="0" borderId="31" xfId="3" applyNumberFormat="1" applyFont="1" applyFill="1" applyBorder="1" applyAlignment="1">
      <alignment horizontal="right"/>
    </xf>
    <xf numFmtId="167" fontId="16" fillId="0" borderId="12" xfId="3" applyNumberFormat="1" applyFont="1" applyFill="1" applyBorder="1" applyAlignment="1"/>
    <xf numFmtId="164" fontId="16" fillId="0" borderId="36" xfId="2" applyFont="1" applyFill="1" applyBorder="1" applyAlignment="1"/>
    <xf numFmtId="164" fontId="16" fillId="0" borderId="36" xfId="2" applyFont="1" applyFill="1" applyBorder="1" applyAlignment="1">
      <alignment wrapText="1"/>
    </xf>
    <xf numFmtId="164" fontId="9" fillId="0" borderId="0" xfId="2" applyFont="1" applyFill="1" applyAlignment="1">
      <alignment horizontal="center"/>
    </xf>
    <xf numFmtId="14" fontId="11" fillId="0" borderId="7" xfId="2" applyNumberFormat="1" applyFont="1" applyFill="1" applyBorder="1" applyAlignment="1">
      <alignment horizontal="center" wrapText="1"/>
    </xf>
    <xf numFmtId="14" fontId="11" fillId="0" borderId="26" xfId="2" applyNumberFormat="1" applyFont="1" applyFill="1" applyBorder="1" applyAlignment="1">
      <alignment horizontal="center" wrapText="1"/>
    </xf>
    <xf numFmtId="167" fontId="21" fillId="0" borderId="31" xfId="3" applyNumberFormat="1" applyFont="1" applyFill="1" applyBorder="1" applyAlignment="1">
      <alignment horizontal="center"/>
    </xf>
    <xf numFmtId="0" fontId="0" fillId="0" borderId="0" xfId="0"/>
    <xf numFmtId="166" fontId="12" fillId="0" borderId="0" xfId="2" applyNumberFormat="1" applyFont="1" applyFill="1" applyBorder="1" applyAlignment="1"/>
    <xf numFmtId="165" fontId="33" fillId="0" borderId="16" xfId="1" applyNumberFormat="1" applyFont="1" applyFill="1" applyBorder="1" applyAlignment="1"/>
    <xf numFmtId="0" fontId="0" fillId="0" borderId="0" xfId="0"/>
    <xf numFmtId="164" fontId="34" fillId="0" borderId="0" xfId="2" applyFont="1" applyFill="1" applyAlignment="1">
      <alignment wrapText="1"/>
    </xf>
    <xf numFmtId="165" fontId="35" fillId="0" borderId="0" xfId="2" applyNumberFormat="1" applyFont="1" applyFill="1" applyAlignment="1"/>
    <xf numFmtId="165" fontId="36" fillId="0" borderId="0" xfId="2" applyNumberFormat="1" applyFont="1" applyFill="1" applyAlignment="1"/>
    <xf numFmtId="165" fontId="34" fillId="0" borderId="0" xfId="2" applyNumberFormat="1" applyFont="1" applyFill="1" applyAlignment="1"/>
    <xf numFmtId="164" fontId="34" fillId="0" borderId="0" xfId="2" applyFont="1" applyFill="1" applyAlignment="1"/>
    <xf numFmtId="164" fontId="37" fillId="0" borderId="0" xfId="2" applyFont="1" applyFill="1" applyAlignment="1"/>
    <xf numFmtId="164" fontId="37" fillId="0" borderId="16" xfId="2" applyFont="1" applyFill="1" applyBorder="1" applyAlignment="1">
      <alignment wrapText="1"/>
    </xf>
    <xf numFmtId="165" fontId="35" fillId="0" borderId="16" xfId="1" applyNumberFormat="1" applyFont="1" applyFill="1" applyBorder="1" applyAlignment="1"/>
    <xf numFmtId="164" fontId="37" fillId="0" borderId="15" xfId="2" applyFont="1" applyFill="1" applyBorder="1" applyAlignment="1">
      <alignment wrapText="1"/>
    </xf>
    <xf numFmtId="164" fontId="34" fillId="5" borderId="16" xfId="2" applyFont="1" applyFill="1" applyBorder="1" applyAlignment="1">
      <alignment wrapText="1"/>
    </xf>
    <xf numFmtId="165" fontId="34" fillId="5" borderId="16" xfId="1" applyNumberFormat="1" applyFont="1" applyFill="1" applyBorder="1" applyAlignment="1"/>
    <xf numFmtId="164" fontId="34" fillId="5" borderId="0" xfId="2" applyFont="1" applyFill="1" applyAlignment="1">
      <alignment wrapText="1"/>
    </xf>
    <xf numFmtId="165" fontId="36" fillId="5" borderId="0" xfId="2" applyNumberFormat="1" applyFont="1" applyFill="1" applyAlignment="1"/>
    <xf numFmtId="165" fontId="23" fillId="5" borderId="16" xfId="1" applyNumberFormat="1" applyFont="1" applyFill="1" applyBorder="1" applyAlignment="1"/>
    <xf numFmtId="0" fontId="25" fillId="0" borderId="0" xfId="0" applyFont="1"/>
    <xf numFmtId="0" fontId="27" fillId="0" borderId="0" xfId="0" applyFont="1"/>
    <xf numFmtId="0" fontId="30" fillId="0" borderId="0" xfId="0" applyFont="1"/>
    <xf numFmtId="0" fontId="0" fillId="0" borderId="12" xfId="0" applyBorder="1"/>
    <xf numFmtId="3" fontId="0" fillId="0" borderId="12" xfId="0" applyNumberFormat="1" applyBorder="1"/>
    <xf numFmtId="171" fontId="0" fillId="0" borderId="12" xfId="3" applyNumberFormat="1" applyFont="1" applyBorder="1"/>
    <xf numFmtId="0" fontId="0" fillId="0" borderId="12" xfId="0" applyBorder="1" applyAlignment="1">
      <alignment horizontal="right"/>
    </xf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 wrapText="1"/>
    </xf>
    <xf numFmtId="0" fontId="30" fillId="0" borderId="12" xfId="0" applyFont="1" applyBorder="1"/>
    <xf numFmtId="171" fontId="30" fillId="0" borderId="12" xfId="3" applyNumberFormat="1" applyFont="1" applyBorder="1"/>
    <xf numFmtId="0" fontId="0" fillId="0" borderId="0" xfId="0" applyBorder="1"/>
    <xf numFmtId="0" fontId="30" fillId="0" borderId="0" xfId="0" quotePrefix="1" applyFont="1" applyBorder="1"/>
    <xf numFmtId="0" fontId="30" fillId="0" borderId="0" xfId="0" applyFont="1" applyBorder="1"/>
    <xf numFmtId="171" fontId="30" fillId="0" borderId="0" xfId="3" applyNumberFormat="1" applyFont="1" applyBorder="1"/>
    <xf numFmtId="0" fontId="0" fillId="0" borderId="36" xfId="0" applyBorder="1"/>
    <xf numFmtId="0" fontId="0" fillId="0" borderId="37" xfId="0" applyBorder="1"/>
    <xf numFmtId="171" fontId="0" fillId="0" borderId="12" xfId="0" applyNumberFormat="1" applyBorder="1"/>
    <xf numFmtId="171" fontId="38" fillId="0" borderId="0" xfId="0" applyNumberFormat="1" applyFont="1"/>
    <xf numFmtId="0" fontId="38" fillId="0" borderId="0" xfId="0" applyFont="1"/>
    <xf numFmtId="0" fontId="0" fillId="0" borderId="38" xfId="0" applyBorder="1"/>
    <xf numFmtId="3" fontId="0" fillId="0" borderId="0" xfId="0" applyNumberFormat="1" applyBorder="1"/>
    <xf numFmtId="0" fontId="0" fillId="0" borderId="36" xfId="0" applyFill="1" applyBorder="1"/>
    <xf numFmtId="0" fontId="0" fillId="0" borderId="0" xfId="0" applyFill="1" applyBorder="1"/>
    <xf numFmtId="171" fontId="0" fillId="0" borderId="0" xfId="0" applyNumberFormat="1" applyBorder="1"/>
    <xf numFmtId="0" fontId="30" fillId="0" borderId="0" xfId="0" applyFont="1" applyFill="1" applyBorder="1"/>
    <xf numFmtId="171" fontId="30" fillId="0" borderId="0" xfId="0" applyNumberFormat="1" applyFont="1"/>
    <xf numFmtId="3" fontId="0" fillId="0" borderId="0" xfId="0" applyNumberFormat="1"/>
    <xf numFmtId="171" fontId="0" fillId="0" borderId="0" xfId="0" applyNumberFormat="1"/>
    <xf numFmtId="171" fontId="0" fillId="0" borderId="38" xfId="0" applyNumberFormat="1" applyBorder="1"/>
    <xf numFmtId="0" fontId="0" fillId="0" borderId="0" xfId="0"/>
    <xf numFmtId="0" fontId="41" fillId="0" borderId="0" xfId="13"/>
    <xf numFmtId="0" fontId="43" fillId="10" borderId="0" xfId="13" applyFont="1" applyFill="1" applyAlignment="1">
      <alignment horizontal="center" vertical="top" wrapText="1"/>
    </xf>
    <xf numFmtId="0" fontId="44" fillId="0" borderId="12" xfId="13" applyFont="1" applyBorder="1" applyAlignment="1">
      <alignment horizontal="left" vertical="top" wrapText="1"/>
    </xf>
    <xf numFmtId="0" fontId="45" fillId="0" borderId="12" xfId="13" applyFont="1" applyBorder="1" applyAlignment="1">
      <alignment horizontal="left" vertical="top" wrapText="1"/>
    </xf>
    <xf numFmtId="0" fontId="42" fillId="0" borderId="0" xfId="13" applyFont="1"/>
    <xf numFmtId="0" fontId="42" fillId="0" borderId="0" xfId="13" applyFont="1" applyAlignment="1">
      <alignment horizontal="right"/>
    </xf>
    <xf numFmtId="0" fontId="43" fillId="10" borderId="0" xfId="0" applyFont="1" applyFill="1" applyAlignment="1">
      <alignment horizontal="center" vertical="top" wrapText="1"/>
    </xf>
    <xf numFmtId="0" fontId="44" fillId="0" borderId="12" xfId="0" applyFont="1" applyBorder="1" applyAlignment="1">
      <alignment horizontal="left" vertical="top" wrapText="1"/>
    </xf>
    <xf numFmtId="3" fontId="44" fillId="0" borderId="12" xfId="0" applyNumberFormat="1" applyFont="1" applyBorder="1" applyAlignment="1">
      <alignment horizontal="right" vertical="top" wrapText="1"/>
    </xf>
    <xf numFmtId="0" fontId="45" fillId="0" borderId="12" xfId="0" applyFont="1" applyBorder="1" applyAlignment="1">
      <alignment horizontal="left" vertical="top" wrapText="1"/>
    </xf>
    <xf numFmtId="3" fontId="45" fillId="0" borderId="12" xfId="0" applyNumberFormat="1" applyFont="1" applyBorder="1" applyAlignment="1">
      <alignment horizontal="right" vertical="top" wrapText="1"/>
    </xf>
    <xf numFmtId="171" fontId="44" fillId="0" borderId="12" xfId="13" applyNumberFormat="1" applyFont="1" applyBorder="1" applyAlignment="1">
      <alignment horizontal="right" vertical="top" wrapText="1"/>
    </xf>
    <xf numFmtId="171" fontId="45" fillId="0" borderId="12" xfId="13" applyNumberFormat="1" applyFont="1" applyBorder="1" applyAlignment="1">
      <alignment horizontal="right" vertical="top" wrapText="1"/>
    </xf>
    <xf numFmtId="171" fontId="44" fillId="0" borderId="12" xfId="0" applyNumberFormat="1" applyFont="1" applyBorder="1" applyAlignment="1">
      <alignment horizontal="right" vertical="top" wrapText="1"/>
    </xf>
    <xf numFmtId="171" fontId="45" fillId="0" borderId="12" xfId="0" applyNumberFormat="1" applyFont="1" applyBorder="1" applyAlignment="1">
      <alignment horizontal="right" vertical="top" wrapText="1"/>
    </xf>
    <xf numFmtId="0" fontId="42" fillId="0" borderId="0" xfId="13" applyFont="1" applyAlignment="1"/>
    <xf numFmtId="0" fontId="41" fillId="0" borderId="0" xfId="13" applyAlignment="1">
      <alignment horizontal="right"/>
    </xf>
    <xf numFmtId="0" fontId="44" fillId="10" borderId="0" xfId="13" applyFont="1" applyFill="1" applyAlignment="1">
      <alignment horizontal="center" vertical="top" wrapText="1"/>
    </xf>
    <xf numFmtId="0" fontId="44" fillId="10" borderId="0" xfId="0" applyFont="1" applyFill="1" applyAlignment="1">
      <alignment horizontal="center" vertical="top" wrapText="1"/>
    </xf>
    <xf numFmtId="0" fontId="41" fillId="0" borderId="0" xfId="13" applyFont="1"/>
    <xf numFmtId="171" fontId="44" fillId="6" borderId="12" xfId="0" applyNumberFormat="1" applyFont="1" applyFill="1" applyBorder="1" applyAlignment="1">
      <alignment horizontal="right" vertical="top" wrapText="1"/>
    </xf>
    <xf numFmtId="171" fontId="45" fillId="6" borderId="12" xfId="0" applyNumberFormat="1" applyFont="1" applyFill="1" applyBorder="1" applyAlignment="1">
      <alignment horizontal="right" vertical="top" wrapText="1"/>
    </xf>
    <xf numFmtId="0" fontId="30" fillId="0" borderId="0" xfId="0" applyFont="1" applyAlignment="1"/>
    <xf numFmtId="0" fontId="40" fillId="0" borderId="0" xfId="14" applyFont="1"/>
    <xf numFmtId="0" fontId="2" fillId="0" borderId="0" xfId="14"/>
    <xf numFmtId="171" fontId="2" fillId="0" borderId="12" xfId="14" applyNumberFormat="1" applyBorder="1"/>
    <xf numFmtId="171" fontId="2" fillId="0" borderId="0" xfId="14" applyNumberFormat="1"/>
    <xf numFmtId="0" fontId="40" fillId="0" borderId="0" xfId="14" applyFont="1" applyAlignment="1">
      <alignment wrapText="1"/>
    </xf>
    <xf numFmtId="171" fontId="40" fillId="0" borderId="0" xfId="14" applyNumberFormat="1" applyFont="1"/>
    <xf numFmtId="0" fontId="2" fillId="0" borderId="12" xfId="14" quotePrefix="1" applyFont="1" applyBorder="1" applyAlignment="1">
      <alignment wrapText="1"/>
    </xf>
    <xf numFmtId="0" fontId="2" fillId="0" borderId="12" xfId="14" quotePrefix="1" applyBorder="1" applyAlignment="1">
      <alignment wrapText="1"/>
    </xf>
    <xf numFmtId="0" fontId="40" fillId="0" borderId="0" xfId="14" applyFont="1" applyAlignment="1">
      <alignment horizontal="center"/>
    </xf>
    <xf numFmtId="0" fontId="40" fillId="0" borderId="12" xfId="14" applyFont="1" applyBorder="1"/>
    <xf numFmtId="0" fontId="47" fillId="0" borderId="12" xfId="14" applyFont="1" applyBorder="1" applyAlignment="1">
      <alignment wrapText="1"/>
    </xf>
    <xf numFmtId="171" fontId="30" fillId="0" borderId="12" xfId="0" applyNumberFormat="1" applyFont="1" applyBorder="1"/>
    <xf numFmtId="0" fontId="30" fillId="0" borderId="0" xfId="0" applyFont="1" applyBorder="1" applyAlignment="1">
      <alignment horizontal="left"/>
    </xf>
    <xf numFmtId="171" fontId="30" fillId="0" borderId="0" xfId="0" applyNumberFormat="1" applyFont="1" applyBorder="1"/>
    <xf numFmtId="0" fontId="0" fillId="0" borderId="0" xfId="0" applyBorder="1" applyAlignment="1">
      <alignment horizontal="center" vertical="center" textRotation="90"/>
    </xf>
    <xf numFmtId="9" fontId="30" fillId="0" borderId="12" xfId="12" applyFont="1" applyBorder="1"/>
    <xf numFmtId="0" fontId="47" fillId="0" borderId="12" xfId="14" applyFont="1" applyFill="1" applyBorder="1" applyAlignment="1">
      <alignment wrapText="1"/>
    </xf>
    <xf numFmtId="0" fontId="40" fillId="0" borderId="38" xfId="14" applyFont="1" applyBorder="1"/>
    <xf numFmtId="0" fontId="0" fillId="0" borderId="0" xfId="0" applyAlignment="1">
      <alignment wrapText="1"/>
    </xf>
    <xf numFmtId="171" fontId="0" fillId="0" borderId="12" xfId="0" applyNumberFormat="1" applyBorder="1" applyAlignment="1">
      <alignment horizontal="left"/>
    </xf>
    <xf numFmtId="0" fontId="2" fillId="0" borderId="0" xfId="14" quotePrefix="1" applyBorder="1" applyAlignment="1">
      <alignment wrapText="1"/>
    </xf>
    <xf numFmtId="171" fontId="2" fillId="0" borderId="0" xfId="14" applyNumberFormat="1" applyBorder="1"/>
    <xf numFmtId="0" fontId="1" fillId="0" borderId="12" xfId="14" quotePrefix="1" applyFont="1" applyBorder="1" applyAlignment="1">
      <alignment wrapText="1"/>
    </xf>
    <xf numFmtId="171" fontId="32" fillId="0" borderId="0" xfId="2" applyNumberFormat="1" applyFont="1" applyFill="1" applyAlignment="1"/>
    <xf numFmtId="169" fontId="32" fillId="0" borderId="0" xfId="3" applyFont="1" applyFill="1" applyAlignment="1"/>
    <xf numFmtId="171" fontId="37" fillId="0" borderId="12" xfId="3" applyNumberFormat="1" applyFont="1" applyFill="1" applyBorder="1" applyAlignment="1">
      <alignment horizontal="right"/>
    </xf>
    <xf numFmtId="172" fontId="32" fillId="0" borderId="0" xfId="2" applyNumberFormat="1" applyFont="1" applyFill="1" applyAlignment="1"/>
    <xf numFmtId="0" fontId="48" fillId="0" borderId="0" xfId="13" applyFont="1"/>
    <xf numFmtId="171" fontId="48" fillId="0" borderId="0" xfId="13" applyNumberFormat="1" applyFont="1"/>
    <xf numFmtId="164" fontId="7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6" fillId="0" borderId="0" xfId="2" applyFont="1" applyFill="1" applyAlignment="1">
      <alignment horizontal="center"/>
    </xf>
    <xf numFmtId="0" fontId="0" fillId="0" borderId="0" xfId="0"/>
    <xf numFmtId="164" fontId="15" fillId="0" borderId="0" xfId="2" applyFont="1" applyFill="1" applyAlignment="1">
      <alignment horizontal="center"/>
    </xf>
    <xf numFmtId="164" fontId="9" fillId="0" borderId="0" xfId="2" applyFont="1" applyFill="1" applyAlignment="1">
      <alignment horizontal="center"/>
    </xf>
    <xf numFmtId="164" fontId="21" fillId="0" borderId="0" xfId="2" applyFont="1" applyFill="1" applyAlignment="1">
      <alignment horizontal="center"/>
    </xf>
    <xf numFmtId="164" fontId="10" fillId="2" borderId="14" xfId="2" applyFont="1" applyFill="1" applyBorder="1" applyAlignment="1">
      <alignment horizontal="center"/>
    </xf>
    <xf numFmtId="167" fontId="16" fillId="0" borderId="13" xfId="3" applyNumberFormat="1" applyFont="1" applyFill="1" applyBorder="1" applyAlignment="1">
      <alignment horizontal="center"/>
    </xf>
    <xf numFmtId="167" fontId="16" fillId="0" borderId="31" xfId="3" applyNumberFormat="1" applyFont="1" applyFill="1" applyBorder="1" applyAlignment="1">
      <alignment horizontal="center"/>
    </xf>
    <xf numFmtId="167" fontId="16" fillId="0" borderId="13" xfId="3" applyNumberFormat="1" applyFont="1" applyFill="1" applyBorder="1" applyAlignment="1">
      <alignment horizontal="right"/>
    </xf>
    <xf numFmtId="167" fontId="16" fillId="0" borderId="31" xfId="3" applyNumberFormat="1" applyFont="1" applyFill="1" applyBorder="1" applyAlignment="1">
      <alignment horizontal="right"/>
    </xf>
    <xf numFmtId="164" fontId="10" fillId="2" borderId="14" xfId="2" applyFont="1" applyFill="1" applyBorder="1" applyAlignment="1">
      <alignment horizontal="center" wrapText="1"/>
    </xf>
    <xf numFmtId="164" fontId="25" fillId="0" borderId="0" xfId="2" applyFont="1" applyFill="1" applyAlignment="1">
      <alignment horizontal="center"/>
    </xf>
    <xf numFmtId="164" fontId="25" fillId="0" borderId="0" xfId="2" applyFont="1" applyFill="1" applyAlignment="1">
      <alignment horizontal="center" wrapText="1"/>
    </xf>
    <xf numFmtId="0" fontId="30" fillId="0" borderId="0" xfId="0" applyFont="1" applyAlignment="1">
      <alignment horizontal="center"/>
    </xf>
    <xf numFmtId="0" fontId="0" fillId="0" borderId="36" xfId="0" applyFill="1" applyBorder="1" applyAlignment="1">
      <alignment horizontal="left"/>
    </xf>
    <xf numFmtId="0" fontId="0" fillId="0" borderId="37" xfId="0" applyFill="1" applyBorder="1" applyAlignment="1">
      <alignment horizontal="left"/>
    </xf>
    <xf numFmtId="0" fontId="0" fillId="0" borderId="38" xfId="0" applyFill="1" applyBorder="1" applyAlignment="1">
      <alignment horizontal="left"/>
    </xf>
    <xf numFmtId="0" fontId="42" fillId="0" borderId="0" xfId="13" applyFont="1" applyAlignment="1">
      <alignment horizontal="center"/>
    </xf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center" wrapText="1"/>
    </xf>
    <xf numFmtId="0" fontId="46" fillId="0" borderId="0" xfId="0" applyFont="1" applyAlignment="1">
      <alignment horizontal="center"/>
    </xf>
    <xf numFmtId="0" fontId="42" fillId="0" borderId="39" xfId="0" applyFont="1" applyBorder="1" applyAlignment="1">
      <alignment horizontal="center" wrapText="1"/>
    </xf>
    <xf numFmtId="0" fontId="30" fillId="0" borderId="0" xfId="0" applyFont="1" applyAlignment="1">
      <alignment horizontal="right"/>
    </xf>
    <xf numFmtId="0" fontId="30" fillId="0" borderId="0" xfId="0" applyFont="1" applyAlignment="1">
      <alignment horizontal="center" wrapText="1"/>
    </xf>
    <xf numFmtId="0" fontId="30" fillId="0" borderId="13" xfId="0" applyFont="1" applyBorder="1" applyAlignment="1">
      <alignment horizontal="left"/>
    </xf>
    <xf numFmtId="0" fontId="40" fillId="0" borderId="37" xfId="14" applyFont="1" applyBorder="1" applyAlignment="1">
      <alignment horizontal="left" wrapText="1"/>
    </xf>
    <xf numFmtId="0" fontId="40" fillId="0" borderId="38" xfId="14" applyFont="1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2" xfId="0" applyBorder="1" applyAlignment="1">
      <alignment horizontal="center" wrapText="1"/>
    </xf>
    <xf numFmtId="0" fontId="30" fillId="0" borderId="40" xfId="0" applyFont="1" applyBorder="1" applyAlignment="1">
      <alignment horizontal="left" wrapText="1"/>
    </xf>
    <xf numFmtId="0" fontId="30" fillId="0" borderId="4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42" xfId="0" applyBorder="1" applyAlignment="1">
      <alignment horizontal="center" vertical="center" textRotation="90"/>
    </xf>
    <xf numFmtId="0" fontId="0" fillId="0" borderId="43" xfId="0" applyBorder="1" applyAlignment="1">
      <alignment horizontal="center" vertical="center" textRotation="90"/>
    </xf>
    <xf numFmtId="0" fontId="0" fillId="0" borderId="44" xfId="0" applyBorder="1" applyAlignment="1">
      <alignment horizontal="center" vertical="center" textRotation="90"/>
    </xf>
    <xf numFmtId="0" fontId="40" fillId="0" borderId="36" xfId="14" applyFont="1" applyBorder="1" applyAlignment="1">
      <alignment horizontal="left" wrapText="1"/>
    </xf>
    <xf numFmtId="0" fontId="40" fillId="0" borderId="0" xfId="14" applyFont="1" applyAlignment="1">
      <alignment horizontal="center" wrapText="1"/>
    </xf>
    <xf numFmtId="0" fontId="40" fillId="0" borderId="0" xfId="14" applyFont="1" applyAlignment="1">
      <alignment horizontal="center"/>
    </xf>
    <xf numFmtId="0" fontId="40" fillId="0" borderId="12" xfId="14" applyFont="1" applyBorder="1" applyAlignment="1">
      <alignment horizontal="left" wrapText="1"/>
    </xf>
    <xf numFmtId="0" fontId="40" fillId="0" borderId="38" xfId="14" applyFont="1" applyBorder="1" applyAlignment="1">
      <alignment horizontal="left"/>
    </xf>
    <xf numFmtId="0" fontId="40" fillId="0" borderId="12" xfId="14" applyFont="1" applyBorder="1" applyAlignment="1">
      <alignment horizontal="left"/>
    </xf>
  </cellXfs>
  <cellStyles count="15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Normál 5" xfId="13"/>
    <cellStyle name="Normál 7" xfId="14"/>
    <cellStyle name="Result" xfId="10"/>
    <cellStyle name="Result2" xfId="11"/>
    <cellStyle name="Százalék" xfId="1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7\terv\t&#225;rsul&#225;s\T&#233;rs&#233;gi\M&#225;solat%20eredetijeK&#246;lts&#233;gvet&#233;s%20t&#225;rsul&#225;s%202016.12.14%20ja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 2016.12.12."/>
      <sheetName val="KESZI Jub.jutalom, felm.bér"/>
      <sheetName val="CSGYK 2016.11.23"/>
      <sheetName val="CSGYK jub jut. felm.bér"/>
      <sheetName val="Társulás"/>
      <sheetName val="Tagdíj"/>
    </sheetNames>
    <sheetDataSet>
      <sheetData sheetId="0">
        <row r="24">
          <cell r="G24">
            <v>406705000</v>
          </cell>
        </row>
        <row r="101">
          <cell r="G101">
            <v>24967360</v>
          </cell>
        </row>
        <row r="102">
          <cell r="G102">
            <v>41769000</v>
          </cell>
        </row>
        <row r="105">
          <cell r="G105">
            <v>7357500</v>
          </cell>
        </row>
        <row r="106">
          <cell r="G106">
            <v>6050000</v>
          </cell>
        </row>
        <row r="107">
          <cell r="G107">
            <v>3740000</v>
          </cell>
        </row>
        <row r="108">
          <cell r="G108">
            <v>11550000</v>
          </cell>
        </row>
        <row r="109">
          <cell r="G109">
            <v>8903520</v>
          </cell>
        </row>
        <row r="110">
          <cell r="G110">
            <v>19577030</v>
          </cell>
        </row>
        <row r="111">
          <cell r="G111">
            <v>82888885</v>
          </cell>
        </row>
        <row r="112">
          <cell r="G112">
            <v>33582000</v>
          </cell>
        </row>
        <row r="113">
          <cell r="G113">
            <v>17450784</v>
          </cell>
        </row>
        <row r="118">
          <cell r="G118">
            <v>42317678</v>
          </cell>
        </row>
      </sheetData>
      <sheetData sheetId="1"/>
      <sheetData sheetId="2">
        <row r="24">
          <cell r="G24">
            <v>141381508</v>
          </cell>
        </row>
      </sheetData>
      <sheetData sheetId="3"/>
      <sheetData sheetId="4">
        <row r="9">
          <cell r="E9">
            <v>500000</v>
          </cell>
        </row>
        <row r="55">
          <cell r="E55">
            <v>78493074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1"/>
  <sheetViews>
    <sheetView tabSelected="1" workbookViewId="0">
      <selection activeCell="F20" sqref="F20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6" spans="1:256" x14ac:dyDescent="0.25">
      <c r="A6" s="249" t="s">
        <v>2</v>
      </c>
      <c r="B6" s="249"/>
    </row>
    <row r="7" spans="1:256" x14ac:dyDescent="0.25">
      <c r="A7" s="249" t="s">
        <v>105</v>
      </c>
      <c r="B7" s="249"/>
    </row>
    <row r="8" spans="1:256" customFormat="1" x14ac:dyDescent="0.25">
      <c r="A8" s="249" t="s">
        <v>149</v>
      </c>
      <c r="B8" s="24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customFormat="1" x14ac:dyDescent="0.25">
      <c r="A9" s="3"/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5.75" x14ac:dyDescent="0.25">
      <c r="A10" s="250" t="s">
        <v>3</v>
      </c>
      <c r="B10" s="250"/>
    </row>
    <row r="11" spans="1:256" ht="15.75" x14ac:dyDescent="0.25">
      <c r="A11" s="248" t="s">
        <v>4</v>
      </c>
      <c r="B11" s="248"/>
    </row>
    <row r="12" spans="1:256" ht="15.75" x14ac:dyDescent="0.25">
      <c r="A12" s="4"/>
      <c r="B12" s="4"/>
    </row>
    <row r="13" spans="1:256" ht="15.75" x14ac:dyDescent="0.25">
      <c r="A13" s="4"/>
      <c r="B13" s="4"/>
    </row>
    <row r="14" spans="1:256" ht="15.75" x14ac:dyDescent="0.25">
      <c r="A14" s="4"/>
    </row>
    <row r="15" spans="1:256" ht="16.5" thickBot="1" x14ac:dyDescent="0.3">
      <c r="A15" s="4"/>
    </row>
    <row r="16" spans="1:256" ht="17.25" thickTop="1" thickBot="1" x14ac:dyDescent="0.3">
      <c r="A16" s="5" t="s">
        <v>5</v>
      </c>
      <c r="B16" s="6" t="s">
        <v>6</v>
      </c>
    </row>
    <row r="17" spans="1:2" ht="48" customHeight="1" thickTop="1" thickBot="1" x14ac:dyDescent="0.3">
      <c r="A17" s="7" t="s">
        <v>7</v>
      </c>
      <c r="B17" s="8" t="s">
        <v>8</v>
      </c>
    </row>
    <row r="18" spans="1:2" ht="48" customHeight="1" thickTop="1" thickBot="1" x14ac:dyDescent="0.3">
      <c r="A18" s="7" t="s">
        <v>9</v>
      </c>
      <c r="B18" s="9" t="s">
        <v>10</v>
      </c>
    </row>
    <row r="19" spans="1:2" ht="48" customHeight="1" thickTop="1" thickBot="1" x14ac:dyDescent="0.3">
      <c r="A19" s="10" t="s">
        <v>11</v>
      </c>
      <c r="B19" s="9" t="s">
        <v>94</v>
      </c>
    </row>
    <row r="20" spans="1:2" ht="16.5" thickTop="1" x14ac:dyDescent="0.25">
      <c r="A20" s="11"/>
    </row>
    <row r="21" spans="1:2" ht="15.75" x14ac:dyDescent="0.25">
      <c r="A21" s="11"/>
    </row>
  </sheetData>
  <mergeCells count="5">
    <mergeCell ref="A11:B11"/>
    <mergeCell ref="A7:B7"/>
    <mergeCell ref="A8:B8"/>
    <mergeCell ref="A6:B6"/>
    <mergeCell ref="A10:B10"/>
  </mergeCells>
  <phoneticPr fontId="14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44"/>
  <sheetViews>
    <sheetView topLeftCell="C31" workbookViewId="0">
      <selection activeCell="S1" sqref="S1:W1048576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5" width="16.625" style="1" customWidth="1"/>
    <col min="6" max="8" width="16.625" style="1" hidden="1" customWidth="1"/>
    <col min="9" max="9" width="14" style="1" hidden="1" customWidth="1"/>
    <col min="10" max="10" width="14" style="36" hidden="1" customWidth="1"/>
    <col min="11" max="11" width="13.5" style="1" hidden="1" customWidth="1"/>
    <col min="12" max="12" width="14" style="1" bestFit="1" customWidth="1"/>
    <col min="13" max="13" width="14" style="36" bestFit="1" customWidth="1"/>
    <col min="14" max="14" width="13.5" style="1" customWidth="1"/>
    <col min="15" max="15" width="14.875" style="1" customWidth="1"/>
    <col min="16" max="16" width="14.625" style="1" customWidth="1"/>
    <col min="17" max="17" width="13.5" style="1" customWidth="1"/>
    <col min="18" max="18" width="8.75" style="1"/>
    <col min="19" max="23" width="8.75" style="133"/>
    <col min="24" max="16384" width="8.75" style="1"/>
  </cols>
  <sheetData>
    <row r="1" spans="1:255" x14ac:dyDescent="0.25">
      <c r="B1" s="252" t="s">
        <v>12</v>
      </c>
      <c r="C1" s="252"/>
      <c r="D1" s="3"/>
      <c r="E1" s="3"/>
      <c r="F1" s="3"/>
      <c r="G1" s="3"/>
      <c r="H1" s="3"/>
    </row>
    <row r="2" spans="1:255" x14ac:dyDescent="0.25">
      <c r="B2" s="2"/>
    </row>
    <row r="3" spans="1:255" x14ac:dyDescent="0.25">
      <c r="A3" s="249" t="s">
        <v>1</v>
      </c>
      <c r="B3" s="249"/>
      <c r="C3" s="249"/>
      <c r="D3" s="3"/>
      <c r="E3" s="3"/>
      <c r="F3" s="3"/>
      <c r="G3" s="3"/>
      <c r="H3" s="3"/>
    </row>
    <row r="4" spans="1:255" x14ac:dyDescent="0.25">
      <c r="A4" s="249" t="s">
        <v>106</v>
      </c>
      <c r="B4" s="249"/>
      <c r="C4" s="249"/>
      <c r="D4" s="3"/>
      <c r="E4" s="3"/>
      <c r="F4" s="3"/>
      <c r="G4" s="3"/>
      <c r="H4" s="3"/>
    </row>
    <row r="5" spans="1:255" ht="15.75" x14ac:dyDescent="0.25">
      <c r="A5" s="253" t="s">
        <v>13</v>
      </c>
      <c r="B5" s="253"/>
      <c r="C5" s="253"/>
      <c r="D5" s="12"/>
      <c r="E5" s="12"/>
      <c r="F5" s="12"/>
      <c r="G5" s="12"/>
      <c r="H5" s="12"/>
    </row>
    <row r="6" spans="1:255" ht="15.75" x14ac:dyDescent="0.25">
      <c r="A6" s="253" t="s">
        <v>14</v>
      </c>
      <c r="B6" s="253"/>
      <c r="C6" s="253"/>
      <c r="D6" s="12"/>
      <c r="E6" s="12"/>
      <c r="F6" s="12"/>
      <c r="G6" s="12"/>
      <c r="H6" s="12"/>
    </row>
    <row r="7" spans="1:255" ht="15.75" x14ac:dyDescent="0.25">
      <c r="A7" s="12"/>
      <c r="B7" s="12"/>
      <c r="C7" s="12"/>
      <c r="D7" s="12"/>
      <c r="E7" s="12"/>
      <c r="F7" s="12"/>
      <c r="G7" s="12"/>
      <c r="H7" s="12"/>
    </row>
    <row r="8" spans="1:255" ht="15.75" customHeight="1" x14ac:dyDescent="0.25">
      <c r="A8" s="129" t="s">
        <v>8</v>
      </c>
      <c r="B8" s="129"/>
      <c r="C8" s="129"/>
      <c r="D8" s="130" t="s">
        <v>15</v>
      </c>
      <c r="E8" s="130" t="s">
        <v>16</v>
      </c>
      <c r="F8" s="130"/>
      <c r="G8" s="130" t="s">
        <v>15</v>
      </c>
      <c r="H8" s="130" t="s">
        <v>16</v>
      </c>
      <c r="I8" s="131"/>
      <c r="J8" s="130" t="s">
        <v>15</v>
      </c>
      <c r="K8" s="130" t="s">
        <v>16</v>
      </c>
      <c r="L8" s="131"/>
      <c r="M8" s="130" t="s">
        <v>15</v>
      </c>
      <c r="N8" s="130" t="s">
        <v>16</v>
      </c>
      <c r="O8" s="130"/>
      <c r="P8" s="130" t="s">
        <v>15</v>
      </c>
      <c r="Q8" s="130" t="s">
        <v>16</v>
      </c>
    </row>
    <row r="9" spans="1:255" ht="15.75" x14ac:dyDescent="0.25">
      <c r="A9" s="13" t="s">
        <v>6</v>
      </c>
      <c r="B9" s="13" t="s">
        <v>17</v>
      </c>
      <c r="C9" s="13" t="s">
        <v>17</v>
      </c>
      <c r="D9" s="13" t="s">
        <v>17</v>
      </c>
      <c r="E9" s="13" t="s">
        <v>17</v>
      </c>
      <c r="F9" s="13" t="s">
        <v>89</v>
      </c>
      <c r="G9" s="13" t="s">
        <v>89</v>
      </c>
      <c r="H9" s="13" t="s">
        <v>89</v>
      </c>
      <c r="I9" s="13" t="s">
        <v>89</v>
      </c>
      <c r="J9" s="13" t="s">
        <v>89</v>
      </c>
      <c r="K9" s="13" t="s">
        <v>89</v>
      </c>
      <c r="L9" s="13" t="s">
        <v>89</v>
      </c>
      <c r="M9" s="13" t="s">
        <v>89</v>
      </c>
      <c r="N9" s="13" t="s">
        <v>89</v>
      </c>
      <c r="O9" s="13" t="s">
        <v>150</v>
      </c>
      <c r="P9" s="13" t="s">
        <v>150</v>
      </c>
      <c r="Q9" s="13" t="s">
        <v>150</v>
      </c>
    </row>
    <row r="10" spans="1:255" ht="33.75" customHeight="1" x14ac:dyDescent="0.25">
      <c r="A10" s="14"/>
      <c r="B10" s="15" t="s">
        <v>18</v>
      </c>
      <c r="C10" s="15" t="s">
        <v>113</v>
      </c>
      <c r="D10" s="15" t="s">
        <v>113</v>
      </c>
      <c r="E10" s="15" t="s">
        <v>113</v>
      </c>
      <c r="F10" s="15" t="s">
        <v>109</v>
      </c>
      <c r="G10" s="15" t="s">
        <v>109</v>
      </c>
      <c r="H10" s="15" t="s">
        <v>109</v>
      </c>
      <c r="I10" s="15" t="s">
        <v>138</v>
      </c>
      <c r="J10" s="15" t="s">
        <v>138</v>
      </c>
      <c r="K10" s="15" t="s">
        <v>138</v>
      </c>
      <c r="L10" s="15" t="s">
        <v>139</v>
      </c>
      <c r="M10" s="15" t="s">
        <v>139</v>
      </c>
      <c r="N10" s="15" t="s">
        <v>139</v>
      </c>
      <c r="O10" s="144">
        <v>43465</v>
      </c>
      <c r="P10" s="144">
        <v>43465</v>
      </c>
      <c r="Q10" s="144">
        <v>43465</v>
      </c>
    </row>
    <row r="11" spans="1:255" ht="15.75" x14ac:dyDescent="0.25">
      <c r="A11" s="16" t="s">
        <v>19</v>
      </c>
      <c r="B11" s="17">
        <f>'KESZI mérleg'!B12+'CSGYK mérleg'!B12+'Társulás mérleg'!B12</f>
        <v>173364895</v>
      </c>
      <c r="C11" s="17">
        <f>'KESZI mérleg'!C12+'CSGYK mérleg'!B12+'Társulás mérleg'!B12</f>
        <v>626341278</v>
      </c>
      <c r="D11" s="17">
        <f t="shared" ref="D11:D19" si="0">SUM(C11-E11)</f>
        <v>622313200</v>
      </c>
      <c r="E11" s="17">
        <f>'Társulás mérleg'!B12</f>
        <v>4028078</v>
      </c>
      <c r="F11" s="17">
        <f>'KESZI mérleg'!D12+'CSGYK mérleg'!C12+'Társulás mérleg'!C12</f>
        <v>633956000</v>
      </c>
      <c r="G11" s="17">
        <f>F11-H11</f>
        <v>629927922</v>
      </c>
      <c r="H11" s="17">
        <f>'Társulás mérleg'!C12</f>
        <v>4028078</v>
      </c>
      <c r="I11" s="17">
        <f>'KESZI mérleg'!E12+'CSGYK mérleg'!D12+'Társulás mérleg'!D12</f>
        <v>621761216</v>
      </c>
      <c r="J11" s="17">
        <f>I11-K11</f>
        <v>617733138</v>
      </c>
      <c r="K11" s="17">
        <v>4028078</v>
      </c>
      <c r="L11" s="17">
        <f>'KESZI mérleg'!F12+'CSGYK mérleg'!E12+'Társulás mérleg'!E12</f>
        <v>618149646</v>
      </c>
      <c r="M11" s="17">
        <f>L11-N11</f>
        <v>614121568</v>
      </c>
      <c r="N11" s="17">
        <f>'Társulás mérleg'!E12</f>
        <v>4028078</v>
      </c>
      <c r="O11" s="17">
        <f>'KESZI mérleg'!G12+'CSGYK mérleg'!F12+'Társulás mérleg'!F12</f>
        <v>575319337</v>
      </c>
      <c r="P11" s="17">
        <f>O11-Q11</f>
        <v>572241532</v>
      </c>
      <c r="Q11" s="17">
        <f>'Társulás mérleg'!F12</f>
        <v>3077805</v>
      </c>
    </row>
    <row r="12" spans="1:255" ht="15.75" x14ac:dyDescent="0.25">
      <c r="A12" s="16" t="s">
        <v>20</v>
      </c>
      <c r="B12" s="17">
        <f>'KESZI mérleg'!B13+'CSGYK mérleg'!B13+'Társulás mérleg'!B13</f>
        <v>35888568</v>
      </c>
      <c r="C12" s="17">
        <f>'KESZI mérleg'!C13+'CSGYK mérleg'!B13+'Társulás mérleg'!B13</f>
        <v>133781601</v>
      </c>
      <c r="D12" s="17">
        <f t="shared" si="0"/>
        <v>132870000</v>
      </c>
      <c r="E12" s="17">
        <f>'Társulás mérleg'!B13</f>
        <v>911601</v>
      </c>
      <c r="F12" s="17">
        <f>'KESZI mérleg'!D13+'CSGYK mérleg'!C13+'Társulás mérleg'!C13</f>
        <v>135297816</v>
      </c>
      <c r="G12" s="17">
        <f t="shared" ref="G12:G19" si="1">F12-H12</f>
        <v>134386215</v>
      </c>
      <c r="H12" s="17">
        <f>'Társulás mérleg'!C13</f>
        <v>911601</v>
      </c>
      <c r="I12" s="17">
        <f>'KESZI mérleg'!E13+'CSGYK mérleg'!D13+'Társulás mérleg'!D13</f>
        <v>131749136</v>
      </c>
      <c r="J12" s="17">
        <f t="shared" ref="J12:J16" si="2">I12-K12</f>
        <v>130837535</v>
      </c>
      <c r="K12" s="17">
        <v>911601</v>
      </c>
      <c r="L12" s="17">
        <f>'KESZI mérleg'!F13+'CSGYK mérleg'!E13+'Társulás mérleg'!E13</f>
        <v>134698579</v>
      </c>
      <c r="M12" s="17">
        <f t="shared" ref="M12:M16" si="3">L12-N12</f>
        <v>133786978</v>
      </c>
      <c r="N12" s="17">
        <f>'Társulás mérleg'!E13</f>
        <v>911601</v>
      </c>
      <c r="O12" s="17">
        <f>'KESZI mérleg'!G13+'CSGYK mérleg'!F13+'Társulás mérleg'!F13</f>
        <v>117576062</v>
      </c>
      <c r="P12" s="17">
        <f t="shared" ref="P12:P16" si="4">O12-Q12</f>
        <v>116966305</v>
      </c>
      <c r="Q12" s="17">
        <f>'Társulás mérleg'!F13</f>
        <v>609757</v>
      </c>
    </row>
    <row r="13" spans="1:255" ht="15.75" x14ac:dyDescent="0.25">
      <c r="A13" s="16" t="s">
        <v>21</v>
      </c>
      <c r="B13" s="17">
        <f>'KESZI mérleg'!B14+'CSGYK mérleg'!B14+'Társulás mérleg'!B14</f>
        <v>37751913</v>
      </c>
      <c r="C13" s="17">
        <f>'KESZI mérleg'!C14+'CSGYK mérleg'!B14+'Társulás mérleg'!B14</f>
        <v>245613866</v>
      </c>
      <c r="D13" s="17">
        <f>SUM(C13-E13)</f>
        <v>238591816</v>
      </c>
      <c r="E13" s="17">
        <f>'Társulás mérleg'!B14</f>
        <v>7022050</v>
      </c>
      <c r="F13" s="17">
        <f>'KESZI mérleg'!D14+'CSGYK mérleg'!C14+'Társulás mérleg'!C14</f>
        <v>245613866</v>
      </c>
      <c r="G13" s="17">
        <f t="shared" si="1"/>
        <v>238591816</v>
      </c>
      <c r="H13" s="17">
        <f>'Társulás mérleg'!C14</f>
        <v>7022050</v>
      </c>
      <c r="I13" s="17">
        <f>'KESZI mérleg'!E14+'CSGYK mérleg'!D14+'Társulás mérleg'!D14</f>
        <v>258891469</v>
      </c>
      <c r="J13" s="17">
        <f t="shared" si="2"/>
        <v>251869419</v>
      </c>
      <c r="K13" s="17">
        <v>7022050</v>
      </c>
      <c r="L13" s="17">
        <f>'KESZI mérleg'!F14+'CSGYK mérleg'!E14+'Társulás mérleg'!E14</f>
        <v>292462223</v>
      </c>
      <c r="M13" s="17">
        <f t="shared" si="3"/>
        <v>263083799</v>
      </c>
      <c r="N13" s="17">
        <f>'Társulás mérleg'!E14</f>
        <v>29378424</v>
      </c>
      <c r="O13" s="17">
        <f>'KESZI mérleg'!G14+'CSGYK mérleg'!F14+'Társulás mérleg'!F14</f>
        <v>273918267</v>
      </c>
      <c r="P13" s="17">
        <f t="shared" si="4"/>
        <v>246909411</v>
      </c>
      <c r="Q13" s="17">
        <f>'Társulás mérleg'!F14</f>
        <v>27008856</v>
      </c>
    </row>
    <row r="14" spans="1:255" ht="15.75" x14ac:dyDescent="0.25">
      <c r="A14" s="16" t="s">
        <v>91</v>
      </c>
      <c r="B14" s="17"/>
      <c r="C14" s="17">
        <f>'KESZI mérleg'!C15+'CSGYK mérleg'!B15</f>
        <v>1270000</v>
      </c>
      <c r="D14" s="17">
        <f>'KESZI mérleg'!D15+'CSGYK mérleg'!C15</f>
        <v>1270000</v>
      </c>
      <c r="E14" s="17">
        <v>0</v>
      </c>
      <c r="F14" s="17">
        <f>'KESZI mérleg'!D15+'CSGYK mérleg'!C15</f>
        <v>1270000</v>
      </c>
      <c r="G14" s="17">
        <f t="shared" si="1"/>
        <v>1270000</v>
      </c>
      <c r="H14" s="17">
        <v>0</v>
      </c>
      <c r="I14" s="17">
        <f>'KESZI mérleg'!E15+'CSGYK mérleg'!D15</f>
        <v>1270000</v>
      </c>
      <c r="J14" s="17">
        <f t="shared" si="2"/>
        <v>1270000</v>
      </c>
      <c r="K14" s="17">
        <v>0</v>
      </c>
      <c r="L14" s="17">
        <f>'KESZI mérleg'!F15+'CSGYK mérleg'!E15</f>
        <v>1270000</v>
      </c>
      <c r="M14" s="17">
        <f t="shared" si="3"/>
        <v>1270000</v>
      </c>
      <c r="N14" s="17">
        <v>0</v>
      </c>
      <c r="O14" s="17">
        <f>'KESZI mérleg'!G15+'CSGYK mérleg'!F15</f>
        <v>949780</v>
      </c>
      <c r="P14" s="17">
        <f t="shared" si="4"/>
        <v>949780</v>
      </c>
      <c r="Q14" s="17">
        <v>0</v>
      </c>
    </row>
    <row r="15" spans="1:255" ht="15.75" x14ac:dyDescent="0.25">
      <c r="A15" s="16" t="s">
        <v>22</v>
      </c>
      <c r="B15" s="17">
        <f>'KESZI mérleg'!B15+'CSGYK mérleg'!B15+'Társulás mérleg'!B15</f>
        <v>6760570</v>
      </c>
      <c r="C15" s="17">
        <f>'Társulás mérleg'!B15</f>
        <v>6340000</v>
      </c>
      <c r="D15" s="17">
        <f t="shared" si="0"/>
        <v>0</v>
      </c>
      <c r="E15" s="17">
        <f>'Társulás mérleg'!B15</f>
        <v>6340000</v>
      </c>
      <c r="F15" s="17">
        <f>'Társulás mérleg'!C15</f>
        <v>6340000</v>
      </c>
      <c r="G15" s="17">
        <f t="shared" si="1"/>
        <v>0</v>
      </c>
      <c r="H15" s="17">
        <f>'Társulás mérleg'!C15</f>
        <v>6340000</v>
      </c>
      <c r="I15" s="17">
        <f>'Társulás mérleg'!D15</f>
        <v>6340000</v>
      </c>
      <c r="J15" s="17">
        <f t="shared" si="2"/>
        <v>0</v>
      </c>
      <c r="K15" s="17">
        <v>6340000</v>
      </c>
      <c r="L15" s="17">
        <f>'Társulás mérleg'!E15</f>
        <v>8524000</v>
      </c>
      <c r="M15" s="17">
        <f t="shared" si="3"/>
        <v>0</v>
      </c>
      <c r="N15" s="17">
        <f>'Társulás mérleg'!E15</f>
        <v>8524000</v>
      </c>
      <c r="O15" s="17">
        <f>'Társulás mérleg'!F15</f>
        <v>8341449</v>
      </c>
      <c r="P15" s="17">
        <f t="shared" si="4"/>
        <v>0</v>
      </c>
      <c r="Q15" s="17">
        <f>'Társulás mérleg'!F15</f>
        <v>8341449</v>
      </c>
      <c r="S15" s="133">
        <f>SUM(O21-O18)/(C21-C18)</f>
        <v>0.96497698919435515</v>
      </c>
      <c r="T15" s="133">
        <f>SUM(O21-O18)/(L21-L18)</f>
        <v>0.92525039867215797</v>
      </c>
    </row>
    <row r="16" spans="1:255" customFormat="1" ht="15.75" x14ac:dyDescent="0.25">
      <c r="A16" s="16" t="s">
        <v>92</v>
      </c>
      <c r="B16" s="17"/>
      <c r="C16" s="17">
        <v>0</v>
      </c>
      <c r="D16" s="17"/>
      <c r="E16" s="17"/>
      <c r="F16" s="17">
        <f>'KESZI mérleg'!D16+'CSGYK mérleg'!C16</f>
        <v>0</v>
      </c>
      <c r="G16" s="17">
        <f t="shared" si="1"/>
        <v>0</v>
      </c>
      <c r="H16" s="17">
        <v>0</v>
      </c>
      <c r="I16" s="17">
        <v>0</v>
      </c>
      <c r="J16" s="17">
        <f t="shared" si="2"/>
        <v>0</v>
      </c>
      <c r="K16" s="17">
        <v>0</v>
      </c>
      <c r="L16" s="17">
        <v>0</v>
      </c>
      <c r="M16" s="17">
        <f t="shared" si="3"/>
        <v>0</v>
      </c>
      <c r="N16" s="17">
        <v>0</v>
      </c>
      <c r="O16" s="17">
        <v>0</v>
      </c>
      <c r="P16" s="17">
        <f t="shared" si="4"/>
        <v>0</v>
      </c>
      <c r="Q16" s="17">
        <v>0</v>
      </c>
      <c r="R16" s="1"/>
      <c r="S16" s="133"/>
      <c r="T16" s="133"/>
      <c r="U16" s="133"/>
      <c r="V16" s="133"/>
      <c r="W16" s="133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255" s="41" customFormat="1" ht="15.75" x14ac:dyDescent="0.25">
      <c r="A17" s="16" t="s">
        <v>93</v>
      </c>
      <c r="B17" s="17"/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"/>
      <c r="S17" s="133"/>
      <c r="T17" s="133"/>
      <c r="U17" s="133"/>
      <c r="V17" s="133"/>
      <c r="W17" s="133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spans="1:255" ht="15.75" x14ac:dyDescent="0.25">
      <c r="A18" s="16" t="s">
        <v>23</v>
      </c>
      <c r="B18" s="17">
        <v>0</v>
      </c>
      <c r="C18" s="17">
        <f>'KESZI mérleg'!C17+'CSGYK mérleg'!B17+'Társulás mérleg'!B18</f>
        <v>220414437</v>
      </c>
      <c r="D18" s="17">
        <f>'KESZI mérleg'!C17+'CSGYK mérleg'!B17</f>
        <v>4890001</v>
      </c>
      <c r="E18" s="17">
        <f>'Társulás mérleg'!B18</f>
        <v>215524436</v>
      </c>
      <c r="F18" s="17">
        <f>'KESZI mérleg'!D17+'CSGYK mérleg'!C17+'Társulás mérleg'!C18</f>
        <v>294313658</v>
      </c>
      <c r="G18" s="17">
        <f t="shared" si="1"/>
        <v>13491664</v>
      </c>
      <c r="H18" s="17">
        <f>'Társulás mérleg'!C18</f>
        <v>280821994</v>
      </c>
      <c r="I18" s="17">
        <f>'KESZI mérleg'!E17+'CSGYK mérleg'!D17+'Társulás mérleg'!D18</f>
        <v>303618948</v>
      </c>
      <c r="J18" s="17">
        <f t="shared" ref="J18:J19" si="5">I18-K18</f>
        <v>23470054</v>
      </c>
      <c r="K18" s="17">
        <f>'Társulás mérleg'!D18</f>
        <v>280148894</v>
      </c>
      <c r="L18" s="17">
        <f>'KESZI mérleg'!F17+'CSGYK mérleg'!E17+'Társulás mérleg'!E18</f>
        <v>297169029</v>
      </c>
      <c r="M18" s="17">
        <f t="shared" ref="M18:M19" si="6">L18-N18</f>
        <v>44025686</v>
      </c>
      <c r="N18" s="17">
        <f>'Társulás mérleg'!E18</f>
        <v>253143343</v>
      </c>
      <c r="O18" s="17">
        <f>'KESZI mérleg'!G17+'CSGYK mérleg'!F17+'Társulás mérleg'!F18</f>
        <v>111953305</v>
      </c>
      <c r="P18" s="17">
        <f t="shared" ref="P18:P19" si="7">O18-Q18</f>
        <v>25068640</v>
      </c>
      <c r="Q18" s="17">
        <f>'Társulás mérleg'!F18</f>
        <v>86884665</v>
      </c>
      <c r="S18" s="133">
        <f>O18/C18</f>
        <v>0.50792183363197752</v>
      </c>
      <c r="T18" s="133">
        <f>O18/L18</f>
        <v>0.37673274828380587</v>
      </c>
    </row>
    <row r="19" spans="1:255" ht="15.75" x14ac:dyDescent="0.25">
      <c r="A19" s="16" t="s">
        <v>24</v>
      </c>
      <c r="B19" s="18">
        <v>0</v>
      </c>
      <c r="C19" s="18">
        <v>0</v>
      </c>
      <c r="D19" s="17">
        <f t="shared" si="0"/>
        <v>0</v>
      </c>
      <c r="E19" s="112">
        <v>0</v>
      </c>
      <c r="F19" s="112">
        <v>0</v>
      </c>
      <c r="G19" s="112">
        <f t="shared" si="1"/>
        <v>0</v>
      </c>
      <c r="H19" s="112">
        <v>0</v>
      </c>
      <c r="I19" s="17">
        <v>0</v>
      </c>
      <c r="J19" s="112">
        <f t="shared" si="5"/>
        <v>0</v>
      </c>
      <c r="K19" s="112">
        <v>0</v>
      </c>
      <c r="L19" s="17">
        <v>0</v>
      </c>
      <c r="M19" s="112">
        <f t="shared" si="6"/>
        <v>0</v>
      </c>
      <c r="N19" s="112">
        <v>0</v>
      </c>
      <c r="O19" s="17">
        <v>0</v>
      </c>
      <c r="P19" s="112">
        <f t="shared" si="7"/>
        <v>0</v>
      </c>
      <c r="Q19" s="112">
        <v>0</v>
      </c>
    </row>
    <row r="20" spans="1:255" ht="15.75" x14ac:dyDescent="0.25">
      <c r="A20" s="16" t="s">
        <v>112</v>
      </c>
      <c r="B20" s="18"/>
      <c r="C20" s="18">
        <v>0</v>
      </c>
      <c r="D20" s="18">
        <v>0</v>
      </c>
      <c r="E20" s="35">
        <v>0</v>
      </c>
      <c r="F20" s="35">
        <f>'KESZI mérleg'!D19</f>
        <v>1751396</v>
      </c>
      <c r="G20" s="35">
        <v>1751396</v>
      </c>
      <c r="H20" s="35">
        <v>0</v>
      </c>
      <c r="I20" s="17">
        <f>'KESZI mérleg'!D19</f>
        <v>1751396</v>
      </c>
      <c r="J20" s="35">
        <v>1751396</v>
      </c>
      <c r="K20" s="35">
        <v>0</v>
      </c>
      <c r="L20" s="17">
        <f>'KESZI mérleg'!F19</f>
        <v>1751396</v>
      </c>
      <c r="M20" s="35">
        <v>1751396</v>
      </c>
      <c r="N20" s="35">
        <v>0</v>
      </c>
      <c r="O20" s="17">
        <f>'KESZI mérleg'!G19</f>
        <v>1751396</v>
      </c>
      <c r="P20" s="35">
        <v>1751396</v>
      </c>
      <c r="Q20" s="35">
        <v>0</v>
      </c>
    </row>
    <row r="21" spans="1:255" ht="15.75" x14ac:dyDescent="0.25">
      <c r="A21" s="19" t="s">
        <v>25</v>
      </c>
      <c r="B21" s="21">
        <f t="shared" ref="B21:E21" si="8">SUM(B11:B19)</f>
        <v>253765946</v>
      </c>
      <c r="C21" s="21">
        <f>SUM(C11:C20)</f>
        <v>1233761182</v>
      </c>
      <c r="D21" s="40">
        <f t="shared" si="8"/>
        <v>999935017</v>
      </c>
      <c r="E21" s="113">
        <f t="shared" si="8"/>
        <v>233826165</v>
      </c>
      <c r="F21" s="34">
        <f>SUM(F11:F20)</f>
        <v>1318542736</v>
      </c>
      <c r="G21" s="34">
        <f t="shared" ref="G21:H21" si="9">SUM(G11:G20)</f>
        <v>1019419013</v>
      </c>
      <c r="H21" s="34">
        <f t="shared" si="9"/>
        <v>299123723</v>
      </c>
      <c r="I21" s="34">
        <f>SUM(I11:I20)</f>
        <v>1325382165</v>
      </c>
      <c r="J21" s="34">
        <f t="shared" ref="J21:K21" si="10">SUM(J11:J20)</f>
        <v>1026931542</v>
      </c>
      <c r="K21" s="132">
        <f t="shared" si="10"/>
        <v>298450623</v>
      </c>
      <c r="L21" s="34">
        <f>SUM(L11:L20)</f>
        <v>1354024873</v>
      </c>
      <c r="M21" s="34">
        <f t="shared" ref="M21:N21" si="11">SUM(M11:M20)</f>
        <v>1058039427</v>
      </c>
      <c r="N21" s="132">
        <f t="shared" si="11"/>
        <v>295985446</v>
      </c>
      <c r="O21" s="34">
        <f>SUM(O11:O20)</f>
        <v>1089809596</v>
      </c>
      <c r="P21" s="34">
        <f t="shared" ref="P21:Q21" si="12">SUM(P11:P20)</f>
        <v>963887064</v>
      </c>
      <c r="Q21" s="132">
        <f t="shared" si="12"/>
        <v>125922532</v>
      </c>
    </row>
    <row r="22" spans="1:255" ht="15.75" x14ac:dyDescent="0.25">
      <c r="A22" s="16" t="s">
        <v>26</v>
      </c>
      <c r="B22" s="23">
        <f>'Társulás mérleg'!B21</f>
        <v>129872089</v>
      </c>
      <c r="C22" s="23">
        <f>'Társulás mérleg'!B21</f>
        <v>129872089</v>
      </c>
      <c r="D22" s="22">
        <v>23683115</v>
      </c>
      <c r="E22" s="23">
        <v>106188974</v>
      </c>
      <c r="F22" s="37">
        <f>'Társulás mérleg'!C21</f>
        <v>101891745</v>
      </c>
      <c r="G22" s="22">
        <f>D22-12682786</f>
        <v>11000329</v>
      </c>
      <c r="H22" s="98">
        <f>F22-G22</f>
        <v>90891416</v>
      </c>
      <c r="I22" s="37">
        <f>'Társulás mérleg'!D21</f>
        <v>97955610</v>
      </c>
      <c r="J22" s="22">
        <v>0</v>
      </c>
      <c r="K22" s="98">
        <f>I22-J22</f>
        <v>97955610</v>
      </c>
      <c r="L22" s="37">
        <f>'Társulás mérleg'!E21</f>
        <v>79635325</v>
      </c>
      <c r="M22" s="22">
        <v>0</v>
      </c>
      <c r="N22" s="98">
        <f>'Társulás mérleg'!E21</f>
        <v>79635325</v>
      </c>
      <c r="O22" s="37">
        <f>'Társulás mérleg'!I21</f>
        <v>0</v>
      </c>
      <c r="P22" s="22">
        <v>0</v>
      </c>
      <c r="Q22" s="98">
        <f>'Társulás mérleg'!I21</f>
        <v>0</v>
      </c>
    </row>
    <row r="23" spans="1:255" ht="15.75" x14ac:dyDescent="0.25">
      <c r="A23" s="25" t="s">
        <v>29</v>
      </c>
      <c r="B23" s="22">
        <f>B21+B22</f>
        <v>383638035</v>
      </c>
      <c r="C23" s="22">
        <f>C21+C22</f>
        <v>1363633271</v>
      </c>
      <c r="D23" s="22">
        <f>SUM(C23-E23)</f>
        <v>1023618132</v>
      </c>
      <c r="E23" s="23">
        <f>SUM(E21+E22)</f>
        <v>340015139</v>
      </c>
      <c r="F23" s="38">
        <f t="shared" ref="F23:K23" si="13">SUM(F21:F22)</f>
        <v>1420434481</v>
      </c>
      <c r="G23" s="38">
        <f t="shared" si="13"/>
        <v>1030419342</v>
      </c>
      <c r="H23" s="38">
        <f t="shared" si="13"/>
        <v>390015139</v>
      </c>
      <c r="I23" s="38">
        <f t="shared" si="13"/>
        <v>1423337775</v>
      </c>
      <c r="J23" s="38">
        <f t="shared" si="13"/>
        <v>1026931542</v>
      </c>
      <c r="K23" s="38">
        <f t="shared" si="13"/>
        <v>396406233</v>
      </c>
      <c r="L23" s="38">
        <f t="shared" ref="L23:N23" si="14">SUM(L21:L22)</f>
        <v>1433660198</v>
      </c>
      <c r="M23" s="38">
        <f t="shared" si="14"/>
        <v>1058039427</v>
      </c>
      <c r="N23" s="38">
        <f t="shared" si="14"/>
        <v>375620771</v>
      </c>
      <c r="O23" s="38">
        <f t="shared" ref="O23:Q23" si="15">SUM(O21:O22)</f>
        <v>1089809596</v>
      </c>
      <c r="P23" s="38">
        <f t="shared" si="15"/>
        <v>963887064</v>
      </c>
      <c r="Q23" s="38">
        <f t="shared" si="15"/>
        <v>125922532</v>
      </c>
      <c r="S23" s="133">
        <f>O23/C23</f>
        <v>0.79919551625548446</v>
      </c>
      <c r="T23" s="133">
        <f>O23/L23</f>
        <v>0.76015892574845689</v>
      </c>
    </row>
    <row r="24" spans="1:255" ht="15.75" x14ac:dyDescent="0.25">
      <c r="A24" s="26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255" ht="15.75" x14ac:dyDescent="0.25">
      <c r="A25" s="16" t="s">
        <v>30</v>
      </c>
      <c r="B25" s="17">
        <f>'KESZI mérleg'!B24+'CSGYK mérleg'!B21+'Társulás mérleg'!B24</f>
        <v>2501101</v>
      </c>
      <c r="C25" s="17">
        <f>'KESZI mérleg'!C24+'CSGYK mérleg'!B21+'Társulás mérleg'!B24</f>
        <v>268100000</v>
      </c>
      <c r="D25" s="17">
        <f>'KESZI mérleg'!C24+'CSGYK mérleg'!B21</f>
        <v>268100000</v>
      </c>
      <c r="E25" s="17">
        <f>'Társulás mérleg'!B24</f>
        <v>0</v>
      </c>
      <c r="F25" s="17">
        <f>'CSGYK mérleg'!C21+'Társulás mérleg'!C24+'KESZI mérleg'!D24</f>
        <v>268100000</v>
      </c>
      <c r="G25" s="17">
        <v>268100000</v>
      </c>
      <c r="H25" s="17">
        <f>'Társulás mérleg'!C24</f>
        <v>0</v>
      </c>
      <c r="I25" s="17">
        <f>'KESZI mérleg'!E24+'CSGYK mérleg'!D21+'Társulás mérleg'!D24</f>
        <v>268559503</v>
      </c>
      <c r="J25" s="17">
        <v>268100001</v>
      </c>
      <c r="K25" s="17">
        <f>'Társulás mérleg'!D24</f>
        <v>459503</v>
      </c>
      <c r="L25" s="17">
        <f>'KESZI mérleg'!F24+'CSGYK mérleg'!E21+'Társulás mérleg'!E24</f>
        <v>271400344</v>
      </c>
      <c r="M25" s="17">
        <v>268100000</v>
      </c>
      <c r="N25" s="17">
        <f>'Társulás mérleg'!E24</f>
        <v>3300344</v>
      </c>
      <c r="O25" s="17">
        <f>'KESZI mérleg'!G24+'CSGYK mérleg'!F21+'Társulás mérleg'!F24</f>
        <v>287844940</v>
      </c>
      <c r="P25" s="17">
        <v>268100000</v>
      </c>
      <c r="Q25" s="17">
        <f>'Társulás mérleg'!F24</f>
        <v>3300344</v>
      </c>
    </row>
    <row r="26" spans="1:255" ht="15.75" x14ac:dyDescent="0.25">
      <c r="A26" s="16" t="s">
        <v>31</v>
      </c>
      <c r="B26" s="17">
        <v>0</v>
      </c>
      <c r="C26" s="17">
        <f>'KESZI mérleg'!C25+'CSGYK mérleg'!B22+'Társulás mérleg'!B25</f>
        <v>0</v>
      </c>
      <c r="D26" s="17">
        <f t="shared" ref="D26:D31" si="16">C26-E26</f>
        <v>0</v>
      </c>
      <c r="E26" s="17">
        <v>0</v>
      </c>
      <c r="F26" s="17">
        <f>'Társulás mérleg'!C25</f>
        <v>0</v>
      </c>
      <c r="G26" s="17">
        <f t="shared" ref="G26:G34" si="17">F26-H26</f>
        <v>0</v>
      </c>
      <c r="H26" s="17">
        <f>'CSGYK mérleg'!C22</f>
        <v>0</v>
      </c>
      <c r="I26" s="17">
        <f>'Társulás mérleg'!G25</f>
        <v>0</v>
      </c>
      <c r="J26" s="17">
        <f t="shared" ref="J26" si="18">I26-K26</f>
        <v>0</v>
      </c>
      <c r="K26" s="17">
        <f>'CSGYK mérleg'!F22</f>
        <v>0</v>
      </c>
      <c r="L26" s="17">
        <f>'Társulás mérleg'!J25</f>
        <v>0</v>
      </c>
      <c r="M26" s="17">
        <f t="shared" ref="M26" si="19">L26-N26</f>
        <v>0</v>
      </c>
      <c r="N26" s="17">
        <f>'CSGYK mérleg'!I22</f>
        <v>0</v>
      </c>
      <c r="O26" s="17">
        <f>'Társulás mérleg'!M25</f>
        <v>0</v>
      </c>
      <c r="P26" s="17">
        <f t="shared" ref="P26" si="20">O26-Q26</f>
        <v>0</v>
      </c>
      <c r="Q26" s="17">
        <f>'CSGYK mérleg'!L22</f>
        <v>0</v>
      </c>
    </row>
    <row r="27" spans="1:255" ht="15.75" x14ac:dyDescent="0.25">
      <c r="A27" s="16" t="s">
        <v>32</v>
      </c>
      <c r="B27" s="17">
        <v>0</v>
      </c>
      <c r="C27" s="17">
        <f>'Társulás mérleg'!B26</f>
        <v>86000000</v>
      </c>
      <c r="D27" s="17">
        <v>0</v>
      </c>
      <c r="E27" s="17">
        <f>'Társulás mérleg'!B26</f>
        <v>86000000</v>
      </c>
      <c r="F27" s="17">
        <f>'KESZI mérleg'!D25+'CSGYK mérleg'!C22+'Társulás mérleg'!C26</f>
        <v>136000000</v>
      </c>
      <c r="G27" s="17">
        <v>0</v>
      </c>
      <c r="H27" s="17">
        <v>136000000</v>
      </c>
      <c r="I27" s="17">
        <f>'KESZI mérleg'!E25+'CSGYK mérleg'!D22+'Társulás mérleg'!D26</f>
        <v>136000000</v>
      </c>
      <c r="J27" s="17">
        <v>0</v>
      </c>
      <c r="K27" s="17">
        <v>136000000</v>
      </c>
      <c r="L27" s="17">
        <f>'Társulás mérleg'!E26</f>
        <v>136000000</v>
      </c>
      <c r="M27" s="17">
        <v>0</v>
      </c>
      <c r="N27" s="17">
        <v>136000000</v>
      </c>
      <c r="O27" s="17">
        <f>'Társulás mérleg'!F26</f>
        <v>106713819</v>
      </c>
      <c r="P27" s="17">
        <v>0</v>
      </c>
      <c r="Q27" s="17">
        <f>'Társulás mérleg'!F26</f>
        <v>106713819</v>
      </c>
    </row>
    <row r="28" spans="1:255" ht="15.75" x14ac:dyDescent="0.25">
      <c r="A28" s="16" t="s">
        <v>33</v>
      </c>
      <c r="B28" s="17">
        <v>0</v>
      </c>
      <c r="C28" s="17">
        <v>0</v>
      </c>
      <c r="D28" s="17">
        <f t="shared" si="16"/>
        <v>0</v>
      </c>
      <c r="E28" s="17">
        <v>0</v>
      </c>
      <c r="F28" s="17">
        <v>0</v>
      </c>
      <c r="G28" s="17">
        <f t="shared" si="17"/>
        <v>0</v>
      </c>
      <c r="H28" s="17">
        <v>0</v>
      </c>
      <c r="I28" s="17">
        <v>0</v>
      </c>
      <c r="J28" s="17">
        <f t="shared" ref="J28:J31" si="21">I28-K28</f>
        <v>0</v>
      </c>
      <c r="K28" s="17">
        <v>0</v>
      </c>
      <c r="L28" s="17">
        <v>0</v>
      </c>
      <c r="M28" s="17">
        <f t="shared" ref="M28:M31" si="22">L28-N28</f>
        <v>0</v>
      </c>
      <c r="N28" s="17">
        <v>0</v>
      </c>
      <c r="O28" s="17">
        <v>0</v>
      </c>
      <c r="P28" s="17">
        <f t="shared" ref="P28:P31" si="23">O28-Q28</f>
        <v>0</v>
      </c>
      <c r="Q28" s="17">
        <v>0</v>
      </c>
    </row>
    <row r="29" spans="1:255" ht="15.75" x14ac:dyDescent="0.25">
      <c r="A29" s="16" t="s">
        <v>34</v>
      </c>
      <c r="B29" s="17">
        <f>'KESZI mérleg'!B27+'CSGYK mérleg'!B24+'Társulás mérleg'!B28</f>
        <v>635173168</v>
      </c>
      <c r="C29" s="17">
        <f>'CSGYK mérleg'!B24+'Társulás mérleg'!B28+'KESZI mérleg'!C27</f>
        <v>691256500</v>
      </c>
      <c r="D29" s="17">
        <v>651618660</v>
      </c>
      <c r="E29" s="17">
        <v>39637840</v>
      </c>
      <c r="F29" s="17">
        <f>'KESZI mérleg'!D27+'CSGYK mérleg'!C24+'Társulás mérleg'!C28</f>
        <v>677709382</v>
      </c>
      <c r="G29" s="17">
        <f t="shared" si="17"/>
        <v>638071542</v>
      </c>
      <c r="H29" s="17">
        <v>39637840</v>
      </c>
      <c r="I29" s="17">
        <f>'KESZI mérleg'!E27+'CSGYK mérleg'!D24+'Társulás mérleg'!D28</f>
        <v>680153173</v>
      </c>
      <c r="J29" s="17">
        <f t="shared" si="21"/>
        <v>652380596</v>
      </c>
      <c r="K29" s="17">
        <f>39637840-11865263</f>
        <v>27772577</v>
      </c>
      <c r="L29" s="17">
        <f>'KESZI mérleg'!F27+'CSGYK mérleg'!E24+'Társulás mérleg'!E28</f>
        <v>687634755</v>
      </c>
      <c r="M29" s="17">
        <f t="shared" si="22"/>
        <v>683488471</v>
      </c>
      <c r="N29" s="17">
        <v>4146284</v>
      </c>
      <c r="O29" s="17">
        <f>'KESZI mérleg'!G27+'CSGYK mérleg'!F24+'Társulás mérleg'!F28</f>
        <v>688732339</v>
      </c>
      <c r="P29" s="17">
        <f t="shared" si="23"/>
        <v>684586055</v>
      </c>
      <c r="Q29" s="17">
        <f>N29</f>
        <v>4146284</v>
      </c>
    </row>
    <row r="30" spans="1:255" ht="15.75" x14ac:dyDescent="0.25">
      <c r="A30" s="16" t="s">
        <v>35</v>
      </c>
      <c r="B30" s="17">
        <f>'Társulás mérleg'!B29</f>
        <v>386150860</v>
      </c>
      <c r="C30" s="17">
        <v>386150860</v>
      </c>
      <c r="D30" s="17">
        <v>386150860</v>
      </c>
      <c r="E30" s="17">
        <v>0</v>
      </c>
      <c r="F30" s="17">
        <f>'Társulás mérleg'!C29</f>
        <v>367556928</v>
      </c>
      <c r="G30" s="17">
        <f t="shared" si="17"/>
        <v>367556928</v>
      </c>
      <c r="H30" s="17">
        <v>0</v>
      </c>
      <c r="I30" s="17">
        <f>egyensúly!C23</f>
        <v>492667958</v>
      </c>
      <c r="J30" s="17">
        <f t="shared" si="21"/>
        <v>492667958</v>
      </c>
      <c r="K30" s="17">
        <v>0</v>
      </c>
      <c r="L30" s="17">
        <f>'Társulás mérleg'!E29</f>
        <v>516410758</v>
      </c>
      <c r="M30" s="17">
        <f t="shared" si="22"/>
        <v>516410758</v>
      </c>
      <c r="N30" s="17">
        <v>0</v>
      </c>
      <c r="O30" s="17">
        <f>'Társulás mérleg'!F29</f>
        <v>516410758</v>
      </c>
      <c r="P30" s="17">
        <f t="shared" si="23"/>
        <v>516410758</v>
      </c>
      <c r="Q30" s="17">
        <v>0</v>
      </c>
    </row>
    <row r="31" spans="1:255" ht="15.75" x14ac:dyDescent="0.25">
      <c r="A31" s="16" t="s">
        <v>36</v>
      </c>
      <c r="B31" s="18">
        <v>0</v>
      </c>
      <c r="C31" s="17">
        <f>'KESZI mérleg'!C30+'CSGYK mérleg'!B27+'Társulás mérleg'!B30</f>
        <v>0</v>
      </c>
      <c r="D31" s="17">
        <f t="shared" si="16"/>
        <v>0</v>
      </c>
      <c r="E31" s="18">
        <v>0</v>
      </c>
      <c r="F31" s="18">
        <v>0</v>
      </c>
      <c r="G31" s="17">
        <f t="shared" si="17"/>
        <v>0</v>
      </c>
      <c r="H31" s="17">
        <f>'CSGYK mérleg'!C27</f>
        <v>0</v>
      </c>
      <c r="I31" s="18">
        <v>0</v>
      </c>
      <c r="J31" s="17">
        <f t="shared" si="21"/>
        <v>0</v>
      </c>
      <c r="K31" s="17">
        <f>'CSGYK mérleg'!F27</f>
        <v>0</v>
      </c>
      <c r="L31" s="18">
        <v>0</v>
      </c>
      <c r="M31" s="17">
        <f t="shared" si="22"/>
        <v>0</v>
      </c>
      <c r="N31" s="17">
        <f>'CSGYK mérleg'!I27</f>
        <v>0</v>
      </c>
      <c r="O31" s="18">
        <v>0</v>
      </c>
      <c r="P31" s="17">
        <f t="shared" si="23"/>
        <v>0</v>
      </c>
      <c r="Q31" s="17">
        <f>'CSGYK mérleg'!L27</f>
        <v>0</v>
      </c>
    </row>
    <row r="32" spans="1:255" ht="15.75" x14ac:dyDescent="0.25">
      <c r="A32" s="19" t="s">
        <v>37</v>
      </c>
      <c r="B32" s="21">
        <f>B29+B25</f>
        <v>637674269</v>
      </c>
      <c r="C32" s="39">
        <f t="shared" ref="C32:H32" si="24">C29+C25+C27</f>
        <v>1045356500</v>
      </c>
      <c r="D32" s="39">
        <f>SUM(D25:D29)</f>
        <v>919718660</v>
      </c>
      <c r="E32" s="39">
        <f>SUM(E25:E31)</f>
        <v>125637840</v>
      </c>
      <c r="F32" s="39">
        <f t="shared" si="24"/>
        <v>1081809382</v>
      </c>
      <c r="G32" s="39">
        <f t="shared" si="24"/>
        <v>906171542</v>
      </c>
      <c r="H32" s="99">
        <f t="shared" si="24"/>
        <v>175637840</v>
      </c>
      <c r="I32" s="39">
        <f t="shared" ref="I32:K32" si="25">I29+I25+I27</f>
        <v>1084712676</v>
      </c>
      <c r="J32" s="39">
        <f t="shared" si="25"/>
        <v>920480597</v>
      </c>
      <c r="K32" s="99">
        <f t="shared" si="25"/>
        <v>164232080</v>
      </c>
      <c r="L32" s="39">
        <f t="shared" ref="L32:N32" si="26">L29+L25+L27</f>
        <v>1095035099</v>
      </c>
      <c r="M32" s="39">
        <f t="shared" si="26"/>
        <v>951588471</v>
      </c>
      <c r="N32" s="99">
        <f t="shared" si="26"/>
        <v>143446628</v>
      </c>
      <c r="O32" s="39">
        <f t="shared" ref="O32:Q32" si="27">O29+O25+O27</f>
        <v>1083291098</v>
      </c>
      <c r="P32" s="39">
        <f t="shared" si="27"/>
        <v>952686055</v>
      </c>
      <c r="Q32" s="99">
        <f t="shared" si="27"/>
        <v>114160447</v>
      </c>
    </row>
    <row r="33" spans="1:20" ht="15.75" x14ac:dyDescent="0.25">
      <c r="A33" s="16" t="s">
        <v>90</v>
      </c>
      <c r="B33" s="18">
        <v>0</v>
      </c>
      <c r="C33" s="35">
        <f>'KESZI mérleg'!C32+'CSGYK mérleg'!B29+'Társulás mérleg'!B33</f>
        <v>318276771</v>
      </c>
      <c r="D33" s="35">
        <v>103899472</v>
      </c>
      <c r="E33" s="35">
        <v>214377299</v>
      </c>
      <c r="F33" s="35">
        <f>'KESZI mérleg'!D32+'CSGYK mérleg'!C29+'Társulás mérleg'!C33</f>
        <v>338625099</v>
      </c>
      <c r="G33" s="17">
        <f>103899472+2563765-12281</f>
        <v>106450956</v>
      </c>
      <c r="H33" s="35">
        <f>F33-G33</f>
        <v>232174143</v>
      </c>
      <c r="I33" s="35">
        <f>'KESZI mérleg'!E32+'CSGYK mérleg'!D29+'Társulás mérleg'!D33</f>
        <v>338625099</v>
      </c>
      <c r="J33" s="17">
        <f>103899472+2563765-12281</f>
        <v>106450956</v>
      </c>
      <c r="K33" s="35">
        <f>I33-J33</f>
        <v>232174143</v>
      </c>
      <c r="L33" s="35">
        <f>'KESZI mérleg'!F32+'CSGYK mérleg'!E29+'Társulás mérleg'!E33</f>
        <v>338625099</v>
      </c>
      <c r="M33" s="17">
        <f>103899472+2563765-12281</f>
        <v>106450956</v>
      </c>
      <c r="N33" s="35">
        <f>K33</f>
        <v>232174143</v>
      </c>
      <c r="O33" s="35">
        <f>'KESZI mérleg'!G32+'CSGYK mérleg'!F29+'Társulás mérleg'!F33</f>
        <v>338625099</v>
      </c>
      <c r="P33" s="17">
        <f>103899472+2563765-12281</f>
        <v>106450956</v>
      </c>
      <c r="Q33" s="35">
        <f>'Társulás mérleg'!F33</f>
        <v>264467498</v>
      </c>
    </row>
    <row r="34" spans="1:20" ht="15.75" x14ac:dyDescent="0.25">
      <c r="A34" s="27" t="s">
        <v>39</v>
      </c>
      <c r="B34" s="23">
        <f>B32+B33</f>
        <v>637674269</v>
      </c>
      <c r="C34" s="38">
        <f>C32+C33</f>
        <v>1363633271</v>
      </c>
      <c r="D34" s="38">
        <f>SUM(D32:D33)</f>
        <v>1023618132</v>
      </c>
      <c r="E34" s="38">
        <f>SUM(E32:E33)</f>
        <v>340015139</v>
      </c>
      <c r="F34" s="38">
        <f>SUM(F32:F33)</f>
        <v>1420434481</v>
      </c>
      <c r="G34" s="22">
        <f t="shared" si="17"/>
        <v>1012622498</v>
      </c>
      <c r="H34" s="38">
        <f>SUM(H32:H33)</f>
        <v>407811983</v>
      </c>
      <c r="I34" s="38">
        <f>SUM(I32:I33)</f>
        <v>1423337775</v>
      </c>
      <c r="J34" s="22">
        <f t="shared" ref="J34" si="28">I34-K34</f>
        <v>1026931552</v>
      </c>
      <c r="K34" s="38">
        <f>SUM(K32:K33)</f>
        <v>396406223</v>
      </c>
      <c r="L34" s="38">
        <f>SUM(L32:L33)</f>
        <v>1433660198</v>
      </c>
      <c r="M34" s="22">
        <f t="shared" ref="M34" si="29">L34-N34</f>
        <v>1058039427</v>
      </c>
      <c r="N34" s="38">
        <f>SUM(N32:N33)</f>
        <v>375620771</v>
      </c>
      <c r="O34" s="38">
        <f>SUM(O32:O33)</f>
        <v>1421916197</v>
      </c>
      <c r="P34" s="22">
        <f t="shared" ref="P34" si="30">O34-Q34</f>
        <v>1043288252</v>
      </c>
      <c r="Q34" s="38">
        <f>SUM(Q32:Q33)</f>
        <v>378627945</v>
      </c>
      <c r="S34" s="133">
        <f>O34/C34</f>
        <v>1.0427409093335329</v>
      </c>
      <c r="T34" s="133">
        <f>O34/L34</f>
        <v>0.99180837898939844</v>
      </c>
    </row>
    <row r="35" spans="1:20" ht="15.75" x14ac:dyDescent="0.25">
      <c r="A35" s="28"/>
      <c r="B35" s="29"/>
      <c r="C35" s="29"/>
      <c r="D35" s="29"/>
      <c r="E35" s="29"/>
      <c r="F35" s="29"/>
      <c r="G35" s="29"/>
      <c r="H35" s="29"/>
    </row>
    <row r="36" spans="1:20" x14ac:dyDescent="0.25">
      <c r="S36" s="133">
        <f>O34/O23</f>
        <v>1.304738187495277</v>
      </c>
    </row>
    <row r="37" spans="1:20" x14ac:dyDescent="0.25">
      <c r="A37" s="76" t="s">
        <v>153</v>
      </c>
    </row>
    <row r="38" spans="1:20" x14ac:dyDescent="0.25">
      <c r="B38" s="1" t="s">
        <v>87</v>
      </c>
    </row>
    <row r="39" spans="1:20" x14ac:dyDescent="0.25">
      <c r="A39" s="251"/>
      <c r="B39" s="251"/>
      <c r="C39" s="251"/>
      <c r="D39"/>
      <c r="E39"/>
      <c r="F39"/>
      <c r="G39"/>
      <c r="H39"/>
    </row>
    <row r="40" spans="1:20" x14ac:dyDescent="0.25">
      <c r="B40" s="1" t="s">
        <v>86</v>
      </c>
    </row>
    <row r="41" spans="1:20" x14ac:dyDescent="0.25">
      <c r="B41" s="1" t="s">
        <v>84</v>
      </c>
    </row>
    <row r="42" spans="1:20" x14ac:dyDescent="0.25">
      <c r="B42" s="1" t="s">
        <v>85</v>
      </c>
    </row>
    <row r="43" spans="1:20" x14ac:dyDescent="0.25">
      <c r="B43" s="1" t="s">
        <v>88</v>
      </c>
    </row>
    <row r="44" spans="1:20" x14ac:dyDescent="0.25">
      <c r="B44" s="1" t="s">
        <v>84</v>
      </c>
    </row>
  </sheetData>
  <mergeCells count="6">
    <mergeCell ref="A39:C39"/>
    <mergeCell ref="B1:C1"/>
    <mergeCell ref="A3:C3"/>
    <mergeCell ref="A4:C4"/>
    <mergeCell ref="A5:C5"/>
    <mergeCell ref="A6:C6"/>
  </mergeCells>
  <phoneticPr fontId="14" type="noConversion"/>
  <pageMargins left="0.70826771653543308" right="0.70826771653543308" top="1.1417322834645671" bottom="1.1417322834645671" header="0.74803149606299213" footer="0.74803149606299213"/>
  <pageSetup paperSize="9" scale="6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4"/>
  <sheetViews>
    <sheetView workbookViewId="0">
      <selection activeCell="J57" sqref="J57"/>
    </sheetView>
  </sheetViews>
  <sheetFormatPr defaultColWidth="8.75" defaultRowHeight="15" x14ac:dyDescent="0.25"/>
  <cols>
    <col min="1" max="1" width="48.625" style="1" customWidth="1"/>
    <col min="2" max="2" width="12.625" style="1" hidden="1" customWidth="1"/>
    <col min="3" max="3" width="16.875" style="1" customWidth="1"/>
    <col min="4" max="4" width="16.875" style="1" hidden="1" customWidth="1"/>
    <col min="5" max="5" width="15.125" style="1" hidden="1" customWidth="1"/>
    <col min="6" max="6" width="14.625" style="36" customWidth="1"/>
    <col min="7" max="7" width="16.75" style="1" customWidth="1"/>
    <col min="8" max="8" width="8.75" style="133"/>
    <col min="9" max="9" width="11.875" style="133" bestFit="1" customWidth="1"/>
    <col min="10" max="10" width="12.75" style="133" bestFit="1" customWidth="1"/>
    <col min="11" max="11" width="8.75" style="133"/>
    <col min="12" max="16384" width="8.75" style="1"/>
  </cols>
  <sheetData>
    <row r="1" spans="1:254" x14ac:dyDescent="0.25">
      <c r="B1" s="252" t="s">
        <v>40</v>
      </c>
      <c r="C1" s="252"/>
      <c r="D1" s="3"/>
    </row>
    <row r="2" spans="1:254" x14ac:dyDescent="0.25">
      <c r="B2" s="2"/>
    </row>
    <row r="3" spans="1:254" x14ac:dyDescent="0.25">
      <c r="A3" s="249" t="s">
        <v>1</v>
      </c>
      <c r="B3" s="249"/>
      <c r="C3" s="249"/>
      <c r="D3" s="3"/>
    </row>
    <row r="4" spans="1:254" x14ac:dyDescent="0.25">
      <c r="A4" s="249" t="s">
        <v>110</v>
      </c>
      <c r="B4" s="249"/>
      <c r="C4" s="249"/>
      <c r="D4" s="3"/>
    </row>
    <row r="5" spans="1:254" ht="15.75" x14ac:dyDescent="0.25">
      <c r="A5" s="253" t="s">
        <v>13</v>
      </c>
      <c r="B5" s="253"/>
      <c r="C5" s="253"/>
      <c r="D5" s="12"/>
    </row>
    <row r="6" spans="1:254" ht="15.75" x14ac:dyDescent="0.25">
      <c r="A6" s="253" t="s">
        <v>14</v>
      </c>
      <c r="B6" s="253"/>
      <c r="C6" s="253"/>
      <c r="D6" s="12"/>
    </row>
    <row r="8" spans="1:254" ht="15.75" x14ac:dyDescent="0.25">
      <c r="B8" s="12"/>
      <c r="C8" s="12" t="s">
        <v>41</v>
      </c>
      <c r="D8" s="12" t="s">
        <v>41</v>
      </c>
      <c r="F8" s="143" t="s">
        <v>41</v>
      </c>
      <c r="G8" s="143" t="s">
        <v>41</v>
      </c>
    </row>
    <row r="9" spans="1:254" x14ac:dyDescent="0.25">
      <c r="A9" s="255" t="s">
        <v>42</v>
      </c>
      <c r="B9" s="255"/>
      <c r="C9" s="255"/>
      <c r="D9" s="255"/>
      <c r="E9" s="255"/>
    </row>
    <row r="10" spans="1:254" ht="15.75" x14ac:dyDescent="0.25">
      <c r="A10" s="13" t="s">
        <v>6</v>
      </c>
      <c r="B10" s="30" t="s">
        <v>17</v>
      </c>
      <c r="C10" s="30" t="s">
        <v>17</v>
      </c>
      <c r="D10" s="77" t="s">
        <v>89</v>
      </c>
      <c r="E10" s="77" t="s">
        <v>89</v>
      </c>
      <c r="F10" s="77" t="s">
        <v>89</v>
      </c>
      <c r="G10" s="77" t="s">
        <v>150</v>
      </c>
    </row>
    <row r="11" spans="1:254" ht="31.5" customHeight="1" x14ac:dyDescent="0.25">
      <c r="A11" s="14"/>
      <c r="B11" s="31" t="s">
        <v>18</v>
      </c>
      <c r="C11" s="31" t="s">
        <v>108</v>
      </c>
      <c r="D11" s="78" t="s">
        <v>109</v>
      </c>
      <c r="E11" s="78" t="s">
        <v>138</v>
      </c>
      <c r="F11" s="78" t="s">
        <v>139</v>
      </c>
      <c r="G11" s="145">
        <v>43465</v>
      </c>
    </row>
    <row r="12" spans="1:254" ht="15.75" x14ac:dyDescent="0.25">
      <c r="A12" s="16" t="s">
        <v>19</v>
      </c>
      <c r="B12" s="18">
        <v>264817</v>
      </c>
      <c r="C12" s="18">
        <v>453241200</v>
      </c>
      <c r="D12" s="79">
        <v>459005022</v>
      </c>
      <c r="E12" s="79">
        <v>446352838</v>
      </c>
      <c r="F12" s="79">
        <v>453199138</v>
      </c>
      <c r="G12" s="79">
        <v>416321825</v>
      </c>
      <c r="H12" s="133">
        <f>G12/F12</f>
        <v>0.91862889862778163</v>
      </c>
    </row>
    <row r="13" spans="1:254" ht="15.75" x14ac:dyDescent="0.25">
      <c r="A13" s="16" t="s">
        <v>20</v>
      </c>
      <c r="B13" s="18">
        <v>69967</v>
      </c>
      <c r="C13" s="18">
        <v>97963000</v>
      </c>
      <c r="D13" s="79">
        <v>99108409</v>
      </c>
      <c r="E13" s="79">
        <v>95470541</v>
      </c>
      <c r="F13" s="79">
        <v>98324458</v>
      </c>
      <c r="G13" s="79">
        <v>85001699</v>
      </c>
      <c r="H13" s="133">
        <f>G13/F13</f>
        <v>0.8645020855339981</v>
      </c>
      <c r="I13" s="133">
        <f>SUM(G13+G12)/(F13+F12)</f>
        <v>0.90897928508574632</v>
      </c>
      <c r="J13" s="242">
        <f>SUM(G13+G12)-461374534</f>
        <v>39948990</v>
      </c>
    </row>
    <row r="14" spans="1:254" ht="15.75" x14ac:dyDescent="0.25">
      <c r="A14" s="16" t="s">
        <v>21</v>
      </c>
      <c r="B14" s="18">
        <f>SUM(200046)</f>
        <v>200046</v>
      </c>
      <c r="C14" s="18">
        <v>208061999</v>
      </c>
      <c r="D14" s="79">
        <v>208061999</v>
      </c>
      <c r="E14" s="79">
        <v>217736999</v>
      </c>
      <c r="F14" s="79">
        <v>226145012</v>
      </c>
      <c r="G14" s="79">
        <v>222349137</v>
      </c>
      <c r="H14" s="133">
        <f>G14/F14</f>
        <v>0.98321486303664307</v>
      </c>
    </row>
    <row r="15" spans="1:254" ht="15.75" x14ac:dyDescent="0.25">
      <c r="A15" s="16" t="s">
        <v>91</v>
      </c>
      <c r="B15" s="18">
        <v>570</v>
      </c>
      <c r="C15" s="18">
        <v>850000</v>
      </c>
      <c r="D15" s="79">
        <v>850000</v>
      </c>
      <c r="E15" s="79">
        <v>850000</v>
      </c>
      <c r="F15" s="79">
        <v>850000</v>
      </c>
      <c r="G15" s="79">
        <v>586480</v>
      </c>
    </row>
    <row r="16" spans="1:254" customFormat="1" ht="15.75" x14ac:dyDescent="0.25">
      <c r="A16" s="16" t="s">
        <v>92</v>
      </c>
      <c r="B16" s="18"/>
      <c r="C16" s="18">
        <v>0</v>
      </c>
      <c r="D16" s="79">
        <v>0</v>
      </c>
      <c r="E16" s="79">
        <v>0</v>
      </c>
      <c r="F16" s="79">
        <v>0</v>
      </c>
      <c r="G16" s="79">
        <v>0</v>
      </c>
      <c r="H16" s="133"/>
      <c r="I16" s="133"/>
      <c r="J16" s="133"/>
      <c r="K16" s="13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7" ht="15.75" x14ac:dyDescent="0.25">
      <c r="A17" s="16" t="s">
        <v>23</v>
      </c>
      <c r="B17" s="18">
        <v>0</v>
      </c>
      <c r="C17" s="18">
        <v>2640001</v>
      </c>
      <c r="D17" s="79">
        <f>2640001+8601663</f>
        <v>11241664</v>
      </c>
      <c r="E17" s="79">
        <f>2640001+18580053</f>
        <v>21220054</v>
      </c>
      <c r="F17" s="79">
        <f>8610001+19169134</f>
        <v>27779135</v>
      </c>
      <c r="G17" s="79">
        <v>16914180</v>
      </c>
    </row>
    <row r="18" spans="1:7" ht="15.75" x14ac:dyDescent="0.25">
      <c r="A18" s="16" t="s">
        <v>24</v>
      </c>
      <c r="B18" s="18">
        <v>0</v>
      </c>
      <c r="C18" s="18">
        <v>0</v>
      </c>
      <c r="D18" s="79">
        <v>0</v>
      </c>
      <c r="E18" s="79">
        <v>0</v>
      </c>
      <c r="F18" s="79">
        <v>0</v>
      </c>
      <c r="G18" s="79">
        <v>0</v>
      </c>
    </row>
    <row r="19" spans="1:7" ht="15.75" x14ac:dyDescent="0.25">
      <c r="A19" s="16" t="s">
        <v>112</v>
      </c>
      <c r="B19" s="18"/>
      <c r="C19" s="18">
        <v>0</v>
      </c>
      <c r="D19" s="79">
        <v>1751396</v>
      </c>
      <c r="E19" s="79">
        <v>1751396</v>
      </c>
      <c r="F19" s="79">
        <v>1751396</v>
      </c>
      <c r="G19" s="79">
        <v>1751396</v>
      </c>
    </row>
    <row r="20" spans="1:7" ht="15.75" x14ac:dyDescent="0.25">
      <c r="A20" s="19" t="s">
        <v>25</v>
      </c>
      <c r="B20" s="20">
        <f>SUM(B12:B18)</f>
        <v>535400</v>
      </c>
      <c r="C20" s="20">
        <f>SUM(C12:C19)</f>
        <v>762756200</v>
      </c>
      <c r="D20" s="80">
        <f>SUM(D12:D19)</f>
        <v>780018490</v>
      </c>
      <c r="E20" s="80">
        <f>SUM(E12:E19)</f>
        <v>783381828</v>
      </c>
      <c r="F20" s="80">
        <f>SUM(F12:F19)</f>
        <v>808049139</v>
      </c>
      <c r="G20" s="80">
        <f>SUM(G12:G19)</f>
        <v>742924717</v>
      </c>
    </row>
    <row r="21" spans="1:7" ht="15.75" hidden="1" x14ac:dyDescent="0.25">
      <c r="A21" s="16" t="s">
        <v>27</v>
      </c>
      <c r="B21" s="17" t="s">
        <v>28</v>
      </c>
      <c r="C21" s="17" t="s">
        <v>28</v>
      </c>
      <c r="D21" s="82"/>
      <c r="E21" s="82"/>
      <c r="F21" s="82"/>
      <c r="G21" s="82"/>
    </row>
    <row r="22" spans="1:7" ht="15.75" x14ac:dyDescent="0.25">
      <c r="A22" s="25" t="s">
        <v>29</v>
      </c>
      <c r="B22" s="22">
        <f t="shared" ref="B22:G22" si="0">SUM(B20)</f>
        <v>535400</v>
      </c>
      <c r="C22" s="22">
        <f t="shared" si="0"/>
        <v>762756200</v>
      </c>
      <c r="D22" s="81">
        <f t="shared" si="0"/>
        <v>780018490</v>
      </c>
      <c r="E22" s="81">
        <f t="shared" si="0"/>
        <v>783381828</v>
      </c>
      <c r="F22" s="81">
        <f t="shared" si="0"/>
        <v>808049139</v>
      </c>
      <c r="G22" s="81">
        <f t="shared" si="0"/>
        <v>742924717</v>
      </c>
    </row>
    <row r="23" spans="1:7" ht="15.75" x14ac:dyDescent="0.25">
      <c r="A23" s="26"/>
      <c r="B23" s="24"/>
      <c r="C23" s="24"/>
      <c r="D23" s="82"/>
      <c r="E23" s="82"/>
      <c r="F23" s="82"/>
      <c r="G23" s="82"/>
    </row>
    <row r="24" spans="1:7" ht="15.75" x14ac:dyDescent="0.25">
      <c r="A24" s="16" t="s">
        <v>30</v>
      </c>
      <c r="B24" s="18">
        <v>201101</v>
      </c>
      <c r="C24" s="18">
        <v>265800000</v>
      </c>
      <c r="D24" s="79">
        <v>265800000</v>
      </c>
      <c r="E24" s="79">
        <v>265800000</v>
      </c>
      <c r="F24" s="79">
        <v>265800000</v>
      </c>
      <c r="G24" s="79">
        <v>281780802</v>
      </c>
    </row>
    <row r="25" spans="1:7" ht="15.75" x14ac:dyDescent="0.25">
      <c r="A25" s="16" t="s">
        <v>32</v>
      </c>
      <c r="B25" s="18">
        <v>0</v>
      </c>
      <c r="C25" s="18">
        <v>0</v>
      </c>
      <c r="D25" s="79">
        <v>0</v>
      </c>
      <c r="E25" s="79">
        <v>0</v>
      </c>
      <c r="F25" s="79">
        <v>0</v>
      </c>
      <c r="G25" s="79">
        <v>0</v>
      </c>
    </row>
    <row r="26" spans="1:7" ht="15.75" x14ac:dyDescent="0.25">
      <c r="A26" s="16" t="s">
        <v>33</v>
      </c>
      <c r="B26" s="18">
        <v>0</v>
      </c>
      <c r="C26" s="18">
        <v>0</v>
      </c>
      <c r="D26" s="79">
        <v>0</v>
      </c>
      <c r="E26" s="79">
        <v>0</v>
      </c>
      <c r="F26" s="79">
        <v>0</v>
      </c>
      <c r="G26" s="79">
        <v>0</v>
      </c>
    </row>
    <row r="27" spans="1:7" ht="15.75" x14ac:dyDescent="0.25">
      <c r="A27" s="16" t="s">
        <v>34</v>
      </c>
      <c r="B27" s="18">
        <f>SUM(50763-12615)</f>
        <v>38148</v>
      </c>
      <c r="C27" s="18">
        <v>56121480</v>
      </c>
      <c r="D27" s="79">
        <v>24162259</v>
      </c>
      <c r="E27" s="79">
        <f>16294881+440000</f>
        <v>16734881</v>
      </c>
      <c r="F27" s="79">
        <f>3531201+1191000</f>
        <v>4722201</v>
      </c>
      <c r="G27" s="79">
        <f>3579846+1733415</f>
        <v>5313261</v>
      </c>
    </row>
    <row r="28" spans="1:7" ht="15.75" x14ac:dyDescent="0.25">
      <c r="A28" s="16" t="s">
        <v>35</v>
      </c>
      <c r="B28" s="18">
        <v>0</v>
      </c>
      <c r="C28" s="18">
        <v>0</v>
      </c>
      <c r="D28" s="79">
        <v>0</v>
      </c>
      <c r="E28" s="79">
        <v>0</v>
      </c>
      <c r="F28" s="79">
        <v>0</v>
      </c>
      <c r="G28" s="79">
        <v>0</v>
      </c>
    </row>
    <row r="29" spans="1:7" ht="15.75" x14ac:dyDescent="0.25">
      <c r="A29" s="16" t="s">
        <v>43</v>
      </c>
      <c r="B29" s="18">
        <f>SUM(283536+12615)</f>
        <v>296151</v>
      </c>
      <c r="C29" s="18">
        <v>371834720</v>
      </c>
      <c r="D29" s="79">
        <v>418492466</v>
      </c>
      <c r="E29" s="79">
        <v>429283182</v>
      </c>
      <c r="F29" s="79">
        <v>465963173</v>
      </c>
      <c r="G29" s="79">
        <v>465963173</v>
      </c>
    </row>
    <row r="30" spans="1:7" ht="15.75" x14ac:dyDescent="0.25">
      <c r="A30" s="16" t="s">
        <v>36</v>
      </c>
      <c r="B30" s="18">
        <v>0</v>
      </c>
      <c r="C30" s="18">
        <v>0</v>
      </c>
      <c r="D30" s="79">
        <v>0</v>
      </c>
      <c r="E30" s="79">
        <v>0</v>
      </c>
      <c r="F30" s="79">
        <v>0</v>
      </c>
      <c r="G30" s="79">
        <v>0</v>
      </c>
    </row>
    <row r="31" spans="1:7" ht="15.75" x14ac:dyDescent="0.25">
      <c r="A31" s="19" t="s">
        <v>37</v>
      </c>
      <c r="B31" s="20">
        <f t="shared" ref="B31:G31" si="1">SUM(B30+B29+B27+B25+B24)</f>
        <v>535400</v>
      </c>
      <c r="C31" s="20">
        <f t="shared" si="1"/>
        <v>693756200</v>
      </c>
      <c r="D31" s="95">
        <f t="shared" si="1"/>
        <v>708454725</v>
      </c>
      <c r="E31" s="95">
        <f t="shared" si="1"/>
        <v>711818063</v>
      </c>
      <c r="F31" s="95">
        <f t="shared" si="1"/>
        <v>736485374</v>
      </c>
      <c r="G31" s="95">
        <f t="shared" si="1"/>
        <v>753057236</v>
      </c>
    </row>
    <row r="32" spans="1:7" ht="15.75" x14ac:dyDescent="0.25">
      <c r="A32" s="16" t="s">
        <v>90</v>
      </c>
      <c r="B32" s="17">
        <v>0</v>
      </c>
      <c r="C32" s="18">
        <v>69000000</v>
      </c>
      <c r="D32" s="35">
        <v>71563765</v>
      </c>
      <c r="E32" s="35">
        <v>71563765</v>
      </c>
      <c r="F32" s="35">
        <v>71563765</v>
      </c>
      <c r="G32" s="35">
        <v>71563765</v>
      </c>
    </row>
    <row r="33" spans="1:9" ht="15.75" hidden="1" x14ac:dyDescent="0.25">
      <c r="A33" s="16" t="s">
        <v>38</v>
      </c>
      <c r="B33" s="17" t="s">
        <v>28</v>
      </c>
      <c r="C33" s="17" t="s">
        <v>28</v>
      </c>
      <c r="D33" s="82"/>
      <c r="E33" s="82"/>
      <c r="F33" s="82"/>
      <c r="G33" s="82"/>
    </row>
    <row r="34" spans="1:9" ht="15.75" x14ac:dyDescent="0.25">
      <c r="A34" s="27" t="s">
        <v>39</v>
      </c>
      <c r="B34" s="22">
        <f t="shared" ref="B34:G34" si="2">B31+B32</f>
        <v>535400</v>
      </c>
      <c r="C34" s="22">
        <f t="shared" si="2"/>
        <v>762756200</v>
      </c>
      <c r="D34" s="81">
        <f t="shared" si="2"/>
        <v>780018490</v>
      </c>
      <c r="E34" s="81">
        <f t="shared" si="2"/>
        <v>783381828</v>
      </c>
      <c r="F34" s="81">
        <f t="shared" si="2"/>
        <v>808049139</v>
      </c>
      <c r="G34" s="81">
        <f t="shared" si="2"/>
        <v>824621001</v>
      </c>
    </row>
    <row r="37" spans="1:9" x14ac:dyDescent="0.25">
      <c r="A37" s="89" t="s">
        <v>129</v>
      </c>
      <c r="B37" s="45" t="s">
        <v>44</v>
      </c>
      <c r="C37" s="254" t="s">
        <v>44</v>
      </c>
      <c r="D37" s="254"/>
      <c r="E37" s="254"/>
      <c r="F37" s="254"/>
      <c r="G37" s="44"/>
    </row>
    <row r="38" spans="1:9" ht="45" x14ac:dyDescent="0.25">
      <c r="A38" s="44"/>
      <c r="B38" s="45" t="s">
        <v>117</v>
      </c>
      <c r="C38" s="120" t="s">
        <v>151</v>
      </c>
      <c r="D38" s="119">
        <v>43312</v>
      </c>
      <c r="E38" s="119">
        <v>43373</v>
      </c>
      <c r="F38" s="116" t="s">
        <v>152</v>
      </c>
      <c r="G38" s="120" t="s">
        <v>154</v>
      </c>
    </row>
    <row r="39" spans="1:9" x14ac:dyDescent="0.25">
      <c r="A39" s="96" t="s">
        <v>45</v>
      </c>
      <c r="B39" s="106">
        <f>'[1]KESZI 2016.12.12.'!$G$101</f>
        <v>24967360</v>
      </c>
      <c r="C39" s="106">
        <v>25271840</v>
      </c>
      <c r="D39" s="106">
        <v>25271840</v>
      </c>
      <c r="E39" s="106">
        <f>D39-426272</f>
        <v>24845568</v>
      </c>
      <c r="F39" s="106">
        <f>E39+1035232</f>
        <v>25880800</v>
      </c>
      <c r="G39" s="106">
        <f>F39</f>
        <v>25880800</v>
      </c>
      <c r="I39" s="243"/>
    </row>
    <row r="40" spans="1:9" x14ac:dyDescent="0.25">
      <c r="A40" s="96" t="s">
        <v>46</v>
      </c>
      <c r="B40" s="106">
        <f>'[1]KESZI 2016.12.12.'!$G$102</f>
        <v>41769000</v>
      </c>
      <c r="C40" s="106">
        <v>71214000</v>
      </c>
      <c r="D40" s="106">
        <v>71214000</v>
      </c>
      <c r="E40" s="106">
        <f>D40-9867000</f>
        <v>61347000</v>
      </c>
      <c r="F40" s="106">
        <f>E40+2145000</f>
        <v>63492000</v>
      </c>
      <c r="G40" s="106">
        <f t="shared" ref="G40:G46" si="3">F40</f>
        <v>63492000</v>
      </c>
    </row>
    <row r="41" spans="1:9" x14ac:dyDescent="0.25">
      <c r="A41" s="96" t="s">
        <v>47</v>
      </c>
      <c r="B41" s="106">
        <f>'[1]KESZI 2016.12.12.'!$G$105</f>
        <v>7357500</v>
      </c>
      <c r="C41" s="106">
        <v>8011500</v>
      </c>
      <c r="D41" s="106">
        <v>8011500</v>
      </c>
      <c r="E41" s="106">
        <f>D41+327000</f>
        <v>8338500</v>
      </c>
      <c r="F41" s="106">
        <f>E41+654000</f>
        <v>8992500</v>
      </c>
      <c r="G41" s="106">
        <f t="shared" si="3"/>
        <v>8992500</v>
      </c>
    </row>
    <row r="42" spans="1:9" x14ac:dyDescent="0.25">
      <c r="A42" s="97" t="s">
        <v>49</v>
      </c>
      <c r="B42" s="106">
        <f>'[1]KESZI 2016.12.12.'!$G$106+'[1]KESZI 2016.12.12.'!$G$107+'[1]KESZI 2016.12.12.'!$G$108</f>
        <v>21340000</v>
      </c>
      <c r="C42" s="106">
        <v>20900000</v>
      </c>
      <c r="D42" s="106">
        <v>20900000</v>
      </c>
      <c r="E42" s="106">
        <f>D42+2750000-1100000-1100000</f>
        <v>21450000</v>
      </c>
      <c r="F42" s="106">
        <f>E42</f>
        <v>21450000</v>
      </c>
      <c r="G42" s="106">
        <f t="shared" si="3"/>
        <v>21450000</v>
      </c>
    </row>
    <row r="43" spans="1:9" x14ac:dyDescent="0.25">
      <c r="A43" s="96" t="s">
        <v>50</v>
      </c>
      <c r="B43" s="106">
        <f>'[1]KESZI 2016.12.12.'!$G$109</f>
        <v>8903520</v>
      </c>
      <c r="C43" s="106">
        <v>8903520</v>
      </c>
      <c r="D43" s="106">
        <v>8903520</v>
      </c>
      <c r="E43" s="106">
        <v>8903520</v>
      </c>
      <c r="F43" s="106">
        <f>E43</f>
        <v>8903520</v>
      </c>
      <c r="G43" s="106">
        <f t="shared" si="3"/>
        <v>8903520</v>
      </c>
    </row>
    <row r="44" spans="1:9" x14ac:dyDescent="0.25">
      <c r="A44" s="96" t="s">
        <v>51</v>
      </c>
      <c r="B44" s="106">
        <f>'[1]KESZI 2016.12.12.'!$G$110</f>
        <v>19577030</v>
      </c>
      <c r="C44" s="106">
        <v>20482000</v>
      </c>
      <c r="D44" s="106">
        <v>20482000</v>
      </c>
      <c r="E44" s="106">
        <f>D44+539000</f>
        <v>21021000</v>
      </c>
      <c r="F44" s="106">
        <f>E44-1617000</f>
        <v>19404000</v>
      </c>
      <c r="G44" s="106">
        <f t="shared" si="3"/>
        <v>19404000</v>
      </c>
    </row>
    <row r="45" spans="1:9" x14ac:dyDescent="0.25">
      <c r="A45" s="96" t="s">
        <v>52</v>
      </c>
      <c r="B45" s="106">
        <f>'[1]KESZI 2016.12.12.'!$G$111</f>
        <v>82888885</v>
      </c>
      <c r="C45" s="106">
        <v>91136000</v>
      </c>
      <c r="D45" s="106">
        <v>91136000</v>
      </c>
      <c r="E45" s="106">
        <v>91136000</v>
      </c>
      <c r="F45" s="106">
        <f>E45</f>
        <v>91136000</v>
      </c>
      <c r="G45" s="106">
        <f t="shared" si="3"/>
        <v>91136000</v>
      </c>
      <c r="I45" s="133">
        <f>C45</f>
        <v>91136000</v>
      </c>
    </row>
    <row r="46" spans="1:9" x14ac:dyDescent="0.25">
      <c r="A46" s="97" t="s">
        <v>53</v>
      </c>
      <c r="B46" s="106">
        <f>'[1]KESZI 2016.12.12.'!$G$112</f>
        <v>33582000</v>
      </c>
      <c r="C46" s="106">
        <v>33220958</v>
      </c>
      <c r="D46" s="106">
        <v>33220958</v>
      </c>
      <c r="E46" s="106">
        <f>D46+5988000</f>
        <v>39208958</v>
      </c>
      <c r="F46" s="106">
        <f>E46</f>
        <v>39208958</v>
      </c>
      <c r="G46" s="106">
        <f t="shared" si="3"/>
        <v>39208958</v>
      </c>
      <c r="I46" s="133">
        <f>C46+'CSGYK mérleg'!B36</f>
        <v>51552000</v>
      </c>
    </row>
    <row r="47" spans="1:9" ht="30" x14ac:dyDescent="0.25">
      <c r="A47" s="47" t="s">
        <v>114</v>
      </c>
      <c r="B47" s="107">
        <f>[1]Társulás!$E$55</f>
        <v>78493074</v>
      </c>
      <c r="C47" s="107">
        <v>46457092</v>
      </c>
      <c r="D47" s="107">
        <v>46457092</v>
      </c>
      <c r="E47" s="107">
        <v>46457092</v>
      </c>
      <c r="F47" s="106">
        <f>E47</f>
        <v>46457092</v>
      </c>
      <c r="G47" s="140">
        <f t="shared" ref="G47:G56" si="4">F47</f>
        <v>46457092</v>
      </c>
      <c r="I47" s="133">
        <f>I45+I46</f>
        <v>142688000</v>
      </c>
    </row>
    <row r="48" spans="1:9" x14ac:dyDescent="0.25">
      <c r="A48" s="92" t="s">
        <v>118</v>
      </c>
      <c r="B48" s="108">
        <f>'[1]KESZI 2016.12.12.'!$G$113</f>
        <v>17450784</v>
      </c>
      <c r="C48" s="108">
        <v>23742800</v>
      </c>
      <c r="D48" s="108">
        <v>23742800</v>
      </c>
      <c r="E48" s="108">
        <v>23742800</v>
      </c>
      <c r="F48" s="106">
        <f>E48</f>
        <v>23742800</v>
      </c>
      <c r="G48" s="140">
        <f t="shared" si="4"/>
        <v>23742800</v>
      </c>
    </row>
    <row r="49" spans="1:257" customFormat="1" x14ac:dyDescent="0.25">
      <c r="A49" s="93" t="s">
        <v>116</v>
      </c>
      <c r="B49" s="107">
        <f>'[1]KESZI 2016.12.12.'!$G$118</f>
        <v>42317678</v>
      </c>
      <c r="C49" s="107">
        <v>0</v>
      </c>
      <c r="D49" s="107">
        <v>31731090</v>
      </c>
      <c r="E49" s="107">
        <f>D49+9021624</f>
        <v>40752714</v>
      </c>
      <c r="F49" s="106">
        <f>E49+13101651</f>
        <v>53854365</v>
      </c>
      <c r="G49" s="140">
        <f t="shared" si="4"/>
        <v>53854365</v>
      </c>
      <c r="H49" s="133"/>
      <c r="I49" s="133"/>
      <c r="J49" s="133"/>
      <c r="K49" s="13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</row>
    <row r="50" spans="1:257" s="109" customFormat="1" x14ac:dyDescent="0.25">
      <c r="A50" s="93" t="s">
        <v>125</v>
      </c>
      <c r="B50" s="107"/>
      <c r="C50" s="107"/>
      <c r="D50" s="107">
        <v>2828108</v>
      </c>
      <c r="E50" s="107">
        <f>D50+641475</f>
        <v>3469583</v>
      </c>
      <c r="F50" s="106">
        <f>E50+670621</f>
        <v>4140204</v>
      </c>
      <c r="G50" s="140">
        <f t="shared" si="4"/>
        <v>4140204</v>
      </c>
      <c r="H50" s="133"/>
      <c r="I50" s="133"/>
      <c r="J50" s="133"/>
      <c r="K50" s="13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</row>
    <row r="51" spans="1:257" s="109" customFormat="1" x14ac:dyDescent="0.25">
      <c r="A51" s="93" t="s">
        <v>130</v>
      </c>
      <c r="B51" s="107"/>
      <c r="C51" s="107"/>
      <c r="D51" s="107">
        <v>228131</v>
      </c>
      <c r="E51" s="107">
        <f>D51+80754</f>
        <v>308885</v>
      </c>
      <c r="F51" s="106">
        <f>E51+121132</f>
        <v>430017</v>
      </c>
      <c r="G51" s="140">
        <f t="shared" si="4"/>
        <v>430017</v>
      </c>
      <c r="H51" s="133"/>
      <c r="I51" s="133"/>
      <c r="J51" s="133"/>
      <c r="K51" s="13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</row>
    <row r="52" spans="1:257" s="109" customFormat="1" x14ac:dyDescent="0.25">
      <c r="A52" s="93" t="s">
        <v>131</v>
      </c>
      <c r="B52" s="107"/>
      <c r="C52" s="107"/>
      <c r="D52" s="107">
        <v>4081123</v>
      </c>
      <c r="E52" s="107">
        <f>D52+1577745</f>
        <v>5658868</v>
      </c>
      <c r="F52" s="244">
        <f>E52+431395</f>
        <v>6090263</v>
      </c>
      <c r="G52" s="140">
        <f t="shared" si="4"/>
        <v>6090263</v>
      </c>
      <c r="H52" s="133"/>
      <c r="I52" s="133"/>
      <c r="J52" s="133"/>
      <c r="K52" s="13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</row>
    <row r="53" spans="1:257" s="109" customFormat="1" x14ac:dyDescent="0.25">
      <c r="A53" s="93" t="s">
        <v>132</v>
      </c>
      <c r="B53" s="107"/>
      <c r="C53" s="107"/>
      <c r="D53" s="107">
        <v>8601663</v>
      </c>
      <c r="E53" s="107">
        <f>D53+2358390</f>
        <v>10960053</v>
      </c>
      <c r="F53" s="244">
        <f>E53</f>
        <v>10960053</v>
      </c>
      <c r="G53" s="140">
        <f t="shared" si="4"/>
        <v>10960053</v>
      </c>
      <c r="H53" s="133"/>
      <c r="I53" s="133"/>
      <c r="J53" s="133"/>
      <c r="K53" s="13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</row>
    <row r="54" spans="1:257" s="109" customFormat="1" x14ac:dyDescent="0.25">
      <c r="A54" s="93" t="s">
        <v>126</v>
      </c>
      <c r="B54" s="107"/>
      <c r="C54" s="107"/>
      <c r="D54" s="107">
        <v>-812369</v>
      </c>
      <c r="E54" s="107">
        <v>-812369</v>
      </c>
      <c r="F54" s="106">
        <f>E54</f>
        <v>-812369</v>
      </c>
      <c r="G54" s="140">
        <f t="shared" si="4"/>
        <v>-812369</v>
      </c>
      <c r="H54" s="133"/>
      <c r="I54" s="133"/>
      <c r="J54" s="133"/>
      <c r="K54" s="13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</row>
    <row r="55" spans="1:257" customFormat="1" x14ac:dyDescent="0.25">
      <c r="A55" s="93" t="s">
        <v>119</v>
      </c>
      <c r="B55" s="107">
        <f>388995032-378646831</f>
        <v>10348201</v>
      </c>
      <c r="C55" s="107">
        <v>22495010</v>
      </c>
      <c r="D55" s="107">
        <v>22495010</v>
      </c>
      <c r="E55" s="107">
        <v>22495010</v>
      </c>
      <c r="F55" s="106">
        <f>E55</f>
        <v>22495010</v>
      </c>
      <c r="G55" s="140">
        <f t="shared" si="4"/>
        <v>22495010</v>
      </c>
      <c r="H55" s="133"/>
      <c r="I55" s="133"/>
      <c r="J55" s="133"/>
      <c r="K55" s="13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</row>
    <row r="56" spans="1:257" s="134" customFormat="1" x14ac:dyDescent="0.25">
      <c r="A56" s="141" t="s">
        <v>140</v>
      </c>
      <c r="B56" s="107"/>
      <c r="C56" s="107"/>
      <c r="D56" s="107"/>
      <c r="E56" s="107"/>
      <c r="F56" s="106">
        <f>127000+52106+38572+462081</f>
        <v>679759</v>
      </c>
      <c r="G56" s="140">
        <f t="shared" si="4"/>
        <v>679759</v>
      </c>
      <c r="H56" s="133"/>
      <c r="I56" s="133"/>
      <c r="J56" s="133"/>
      <c r="K56" s="13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</row>
    <row r="57" spans="1:257" s="134" customFormat="1" x14ac:dyDescent="0.25">
      <c r="A57" s="141" t="s">
        <v>141</v>
      </c>
      <c r="B57" s="107"/>
      <c r="C57" s="107"/>
      <c r="D57" s="107"/>
      <c r="E57" s="107"/>
      <c r="F57" s="106">
        <v>1780000</v>
      </c>
      <c r="G57" s="140">
        <f t="shared" ref="G57:G58" si="5">F57-E57</f>
        <v>1780000</v>
      </c>
      <c r="H57" s="133"/>
      <c r="I57" s="133"/>
      <c r="J57" s="133"/>
      <c r="K57" s="13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</row>
    <row r="58" spans="1:257" s="134" customFormat="1" ht="31.5" customHeight="1" x14ac:dyDescent="0.25">
      <c r="A58" s="142" t="s">
        <v>142</v>
      </c>
      <c r="B58" s="107"/>
      <c r="C58" s="107"/>
      <c r="D58" s="107"/>
      <c r="E58" s="107"/>
      <c r="F58" s="106">
        <f>2217232+15460969</f>
        <v>17678201</v>
      </c>
      <c r="G58" s="140">
        <f t="shared" si="5"/>
        <v>17678201</v>
      </c>
      <c r="H58" s="133"/>
      <c r="I58" s="133"/>
      <c r="J58" s="133"/>
      <c r="K58" s="13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</row>
    <row r="59" spans="1:257" s="76" customFormat="1" x14ac:dyDescent="0.25">
      <c r="A59" s="93"/>
      <c r="B59" s="117">
        <f>SUM(B39:B55)</f>
        <v>388995032</v>
      </c>
      <c r="C59" s="117">
        <f>SUM(C39:C55)</f>
        <v>371834720</v>
      </c>
      <c r="D59" s="117">
        <f>SUM(D39:D55)</f>
        <v>418492466</v>
      </c>
      <c r="E59" s="117">
        <f>SUM(E39:E55)</f>
        <v>429283182</v>
      </c>
      <c r="F59" s="121">
        <f>SUM(F39:F58)</f>
        <v>465963173</v>
      </c>
      <c r="G59" s="117">
        <f>SUM(G39:G58)</f>
        <v>465963173</v>
      </c>
      <c r="H59" s="133"/>
      <c r="I59" s="133">
        <f>F59-F29</f>
        <v>0</v>
      </c>
      <c r="J59" s="133"/>
      <c r="K59" s="13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</row>
    <row r="60" spans="1:257" s="76" customFormat="1" x14ac:dyDescent="0.25">
      <c r="A60" s="44"/>
      <c r="B60" s="94"/>
      <c r="C60" s="94"/>
      <c r="D60" s="94"/>
      <c r="E60" s="44"/>
      <c r="F60" s="126"/>
      <c r="G60" s="44"/>
      <c r="H60" s="133"/>
      <c r="I60" s="133"/>
      <c r="J60" s="133"/>
      <c r="K60" s="13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</row>
    <row r="61" spans="1:257" s="76" customFormat="1" x14ac:dyDescent="0.25">
      <c r="A61" s="44"/>
      <c r="B61" s="44"/>
      <c r="C61" s="44"/>
      <c r="D61" s="44"/>
      <c r="E61" s="44"/>
      <c r="F61" s="126"/>
      <c r="G61" s="44"/>
      <c r="H61" s="133"/>
      <c r="I61" s="133"/>
      <c r="J61" s="133"/>
      <c r="K61" s="13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</row>
    <row r="62" spans="1:257" customFormat="1" x14ac:dyDescent="0.25">
      <c r="A62" s="44"/>
      <c r="B62" s="44"/>
      <c r="C62" s="44"/>
      <c r="D62" s="44"/>
      <c r="E62" s="44"/>
      <c r="F62" s="126"/>
      <c r="G62" s="44"/>
      <c r="H62" s="133"/>
      <c r="I62" s="133"/>
      <c r="J62" s="133"/>
      <c r="K62" s="13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</row>
    <row r="63" spans="1:257" customFormat="1" x14ac:dyDescent="0.25">
      <c r="A63" s="1"/>
      <c r="B63" s="1"/>
      <c r="C63" s="1"/>
      <c r="D63" s="1"/>
      <c r="E63" s="1"/>
      <c r="F63" s="36"/>
      <c r="G63" s="1"/>
      <c r="H63" s="133"/>
      <c r="I63" s="133"/>
      <c r="J63" s="133"/>
      <c r="K63" s="13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</row>
    <row r="64" spans="1:257" x14ac:dyDescent="0.25">
      <c r="A64" s="124" t="s">
        <v>153</v>
      </c>
    </row>
  </sheetData>
  <mergeCells count="7">
    <mergeCell ref="C37:F37"/>
    <mergeCell ref="A9:E9"/>
    <mergeCell ref="A6:C6"/>
    <mergeCell ref="B1:C1"/>
    <mergeCell ref="A3:C3"/>
    <mergeCell ref="A4:C4"/>
    <mergeCell ref="A5:C5"/>
  </mergeCells>
  <phoneticPr fontId="14" type="noConversion"/>
  <pageMargins left="0.70000000000000007" right="0.70000000000000007" top="1.1437007874015752" bottom="1.1437007874015752" header="0.75000000000000011" footer="0.75000000000000011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52"/>
  <sheetViews>
    <sheetView topLeftCell="A46" workbookViewId="0">
      <selection activeCell="I16" sqref="I16"/>
    </sheetView>
  </sheetViews>
  <sheetFormatPr defaultColWidth="8.75" defaultRowHeight="15" x14ac:dyDescent="0.25"/>
  <cols>
    <col min="1" max="1" width="53.625" style="1" customWidth="1"/>
    <col min="2" max="2" width="15" style="1" customWidth="1"/>
    <col min="3" max="3" width="15" style="1" hidden="1" customWidth="1"/>
    <col min="4" max="4" width="14.75" style="1" hidden="1" customWidth="1"/>
    <col min="5" max="5" width="14" style="36" customWidth="1"/>
    <col min="6" max="6" width="12.5" style="1" customWidth="1"/>
    <col min="7" max="8" width="8.75" style="133"/>
    <col min="9" max="9" width="12.75" style="133" bestFit="1" customWidth="1"/>
    <col min="10" max="11" width="8.75" style="133"/>
    <col min="12" max="16384" width="8.75" style="1"/>
  </cols>
  <sheetData>
    <row r="1" spans="1:254" x14ac:dyDescent="0.25">
      <c r="B1" s="2" t="s">
        <v>54</v>
      </c>
      <c r="C1" s="2"/>
    </row>
    <row r="2" spans="1:254" x14ac:dyDescent="0.25">
      <c r="B2" s="2"/>
    </row>
    <row r="3" spans="1:254" x14ac:dyDescent="0.25">
      <c r="A3" s="249" t="s">
        <v>1</v>
      </c>
      <c r="B3" s="249"/>
      <c r="C3" s="249"/>
    </row>
    <row r="4" spans="1:254" x14ac:dyDescent="0.25">
      <c r="A4" s="249" t="s">
        <v>110</v>
      </c>
      <c r="B4" s="249"/>
      <c r="C4" s="249"/>
    </row>
    <row r="5" spans="1:254" ht="15.75" x14ac:dyDescent="0.25">
      <c r="A5" s="253" t="s">
        <v>13</v>
      </c>
      <c r="B5" s="253"/>
      <c r="C5" s="253"/>
    </row>
    <row r="6" spans="1:254" ht="15.75" x14ac:dyDescent="0.25">
      <c r="A6" s="253" t="s">
        <v>44</v>
      </c>
      <c r="B6" s="253"/>
      <c r="C6" s="253"/>
    </row>
    <row r="8" spans="1:254" ht="15.75" x14ac:dyDescent="0.25">
      <c r="B8" s="12"/>
      <c r="D8" s="12" t="s">
        <v>41</v>
      </c>
    </row>
    <row r="9" spans="1:254" ht="15.75" customHeight="1" x14ac:dyDescent="0.25">
      <c r="A9" s="260" t="s">
        <v>111</v>
      </c>
      <c r="B9" s="260"/>
      <c r="C9" s="260"/>
      <c r="D9" s="260"/>
    </row>
    <row r="10" spans="1:254" ht="15.75" x14ac:dyDescent="0.25">
      <c r="A10" s="13" t="s">
        <v>6</v>
      </c>
      <c r="B10" s="30" t="s">
        <v>17</v>
      </c>
      <c r="C10" s="77" t="s">
        <v>89</v>
      </c>
      <c r="D10" s="77" t="s">
        <v>89</v>
      </c>
      <c r="E10" s="77" t="s">
        <v>89</v>
      </c>
      <c r="F10" s="77" t="s">
        <v>150</v>
      </c>
    </row>
    <row r="11" spans="1:254" ht="33" customHeight="1" x14ac:dyDescent="0.25">
      <c r="A11" s="14"/>
      <c r="B11" s="31" t="s">
        <v>108</v>
      </c>
      <c r="C11" s="78" t="s">
        <v>109</v>
      </c>
      <c r="D11" s="78" t="s">
        <v>138</v>
      </c>
      <c r="E11" s="78" t="s">
        <v>143</v>
      </c>
      <c r="F11" s="145">
        <v>43465</v>
      </c>
    </row>
    <row r="12" spans="1:254" ht="15.75" x14ac:dyDescent="0.25">
      <c r="A12" s="16" t="s">
        <v>19</v>
      </c>
      <c r="B12" s="17">
        <v>169072000</v>
      </c>
      <c r="C12" s="17">
        <v>170922900</v>
      </c>
      <c r="D12" s="17">
        <v>171380300</v>
      </c>
      <c r="E12" s="17">
        <v>160922430</v>
      </c>
      <c r="F12" s="17">
        <v>155919707</v>
      </c>
      <c r="G12" s="133">
        <f>F12/E12</f>
        <v>0.9689122081986955</v>
      </c>
    </row>
    <row r="13" spans="1:254" ht="15.75" x14ac:dyDescent="0.25">
      <c r="A13" s="16" t="s">
        <v>20</v>
      </c>
      <c r="B13" s="17">
        <v>34907000</v>
      </c>
      <c r="C13" s="17">
        <v>35277806</v>
      </c>
      <c r="D13" s="17">
        <v>35366994</v>
      </c>
      <c r="E13" s="17">
        <v>35462520</v>
      </c>
      <c r="F13" s="17">
        <v>31964606</v>
      </c>
      <c r="G13" s="133">
        <f>F13/E13</f>
        <v>0.90136307290062856</v>
      </c>
      <c r="H13" s="133">
        <f>SUM(F13+F12)/(E13+E12)</f>
        <v>0.95671441727077355</v>
      </c>
      <c r="I13" s="242">
        <f>SUM(F13+F12)-176133857</f>
        <v>11750456</v>
      </c>
    </row>
    <row r="14" spans="1:254" ht="15.75" x14ac:dyDescent="0.25">
      <c r="A14" s="16" t="s">
        <v>21</v>
      </c>
      <c r="B14" s="17">
        <v>30529817</v>
      </c>
      <c r="C14" s="17">
        <v>30529817</v>
      </c>
      <c r="D14" s="17">
        <v>32999817</v>
      </c>
      <c r="E14" s="17">
        <v>36938787</v>
      </c>
      <c r="F14" s="17">
        <v>24560274</v>
      </c>
      <c r="G14" s="133">
        <f>F14/E14</f>
        <v>0.66489118876588993</v>
      </c>
    </row>
    <row r="15" spans="1:254" ht="15.75" x14ac:dyDescent="0.25">
      <c r="A15" s="16" t="s">
        <v>91</v>
      </c>
      <c r="B15" s="17">
        <v>420000</v>
      </c>
      <c r="C15" s="17">
        <v>420000</v>
      </c>
      <c r="D15" s="17">
        <v>420000</v>
      </c>
      <c r="E15" s="17">
        <v>420000</v>
      </c>
      <c r="F15" s="17">
        <v>363300</v>
      </c>
    </row>
    <row r="16" spans="1:254" customFormat="1" ht="15.75" x14ac:dyDescent="0.25">
      <c r="A16" s="16" t="s">
        <v>92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33"/>
      <c r="H16" s="133"/>
      <c r="I16" s="133"/>
      <c r="J16" s="133"/>
      <c r="K16" s="13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6" ht="15.75" x14ac:dyDescent="0.25">
      <c r="A17" s="16" t="s">
        <v>23</v>
      </c>
      <c r="B17" s="17">
        <v>2250000</v>
      </c>
      <c r="C17" s="17">
        <v>2250000</v>
      </c>
      <c r="D17" s="17">
        <v>2250000</v>
      </c>
      <c r="E17" s="17">
        <f>10277000+5969551</f>
        <v>16246551</v>
      </c>
      <c r="F17" s="17">
        <v>8154460</v>
      </c>
    </row>
    <row r="18" spans="1:6" ht="15.75" x14ac:dyDescent="0.25">
      <c r="A18" s="19" t="s">
        <v>25</v>
      </c>
      <c r="B18" s="20">
        <f>SUM(B12:B17)</f>
        <v>237178817</v>
      </c>
      <c r="C18" s="20">
        <f>SUM(C12:C17)</f>
        <v>239400523</v>
      </c>
      <c r="D18" s="20">
        <f>SUM(D12:D17)</f>
        <v>242417111</v>
      </c>
      <c r="E18" s="20">
        <f>SUM(E12:E17)</f>
        <v>249990288</v>
      </c>
      <c r="F18" s="20">
        <f>SUM(F12:F17)</f>
        <v>220962347</v>
      </c>
    </row>
    <row r="19" spans="1:6" ht="15.75" x14ac:dyDescent="0.25">
      <c r="A19" s="25" t="s">
        <v>29</v>
      </c>
      <c r="B19" s="22">
        <f>B18</f>
        <v>237178817</v>
      </c>
      <c r="C19" s="22">
        <f>C18</f>
        <v>239400523</v>
      </c>
      <c r="D19" s="22">
        <f>D18</f>
        <v>242417111</v>
      </c>
      <c r="E19" s="22">
        <f>E18</f>
        <v>249990288</v>
      </c>
      <c r="F19" s="22">
        <f>F18</f>
        <v>220962347</v>
      </c>
    </row>
    <row r="20" spans="1:6" ht="15.75" x14ac:dyDescent="0.25">
      <c r="A20" s="26"/>
      <c r="B20" s="24"/>
      <c r="C20" s="24"/>
      <c r="D20" s="24"/>
      <c r="E20" s="24"/>
      <c r="F20" s="24"/>
    </row>
    <row r="21" spans="1:6" ht="15.75" x14ac:dyDescent="0.25">
      <c r="A21" s="16" t="s">
        <v>30</v>
      </c>
      <c r="B21" s="18">
        <v>2300000</v>
      </c>
      <c r="C21" s="18">
        <v>2300000</v>
      </c>
      <c r="D21" s="79">
        <v>2300000</v>
      </c>
      <c r="E21" s="79">
        <v>2300000</v>
      </c>
      <c r="F21" s="79">
        <v>2763794</v>
      </c>
    </row>
    <row r="22" spans="1:6" ht="15.75" x14ac:dyDescent="0.25">
      <c r="A22" s="16" t="s">
        <v>32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</row>
    <row r="23" spans="1:6" ht="15.75" x14ac:dyDescent="0.25">
      <c r="A23" s="16" t="s">
        <v>33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</row>
    <row r="24" spans="1:6" ht="15.75" x14ac:dyDescent="0.25">
      <c r="A24" s="16" t="s">
        <v>34</v>
      </c>
      <c r="B24" s="17">
        <v>35700000</v>
      </c>
      <c r="C24" s="17">
        <v>15287168</v>
      </c>
      <c r="D24" s="17">
        <f>11847582+320000</f>
        <v>12167582</v>
      </c>
      <c r="E24" s="17">
        <f>4634210+320000</f>
        <v>4954210</v>
      </c>
      <c r="F24" s="17">
        <f>5048795+320000</f>
        <v>5368795</v>
      </c>
    </row>
    <row r="25" spans="1:6" ht="15.75" x14ac:dyDescent="0.25">
      <c r="A25" s="16" t="s">
        <v>35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</row>
    <row r="26" spans="1:6" ht="15.75" x14ac:dyDescent="0.25">
      <c r="A26" s="16" t="s">
        <v>55</v>
      </c>
      <c r="B26" s="17">
        <v>196572700</v>
      </c>
      <c r="C26" s="17">
        <v>219219519</v>
      </c>
      <c r="D26" s="17">
        <v>225355693</v>
      </c>
      <c r="E26" s="17">
        <v>240142242</v>
      </c>
      <c r="F26" s="17">
        <v>213305406</v>
      </c>
    </row>
    <row r="27" spans="1:6" ht="15.75" x14ac:dyDescent="0.25">
      <c r="A27" s="16" t="s">
        <v>36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</row>
    <row r="28" spans="1:6" ht="15.75" x14ac:dyDescent="0.25">
      <c r="A28" s="19" t="s">
        <v>37</v>
      </c>
      <c r="B28" s="20">
        <f>SUM(B27,B26,B24,B21)</f>
        <v>234572700</v>
      </c>
      <c r="C28" s="20">
        <f>SUM(C27,C26,C24,C21)</f>
        <v>236806687</v>
      </c>
      <c r="D28" s="20">
        <f>SUM(D27,D26,D24,D21)</f>
        <v>239823275</v>
      </c>
      <c r="E28" s="20">
        <f>SUM(E27,E26,E24,E21)</f>
        <v>247396452</v>
      </c>
      <c r="F28" s="20">
        <f>SUM(F27,F26,F24,F21)</f>
        <v>221437995</v>
      </c>
    </row>
    <row r="29" spans="1:6" ht="15.75" x14ac:dyDescent="0.25">
      <c r="A29" s="16" t="s">
        <v>90</v>
      </c>
      <c r="B29" s="17">
        <v>2606117</v>
      </c>
      <c r="C29" s="17">
        <v>2593836</v>
      </c>
      <c r="D29" s="17">
        <v>2593836</v>
      </c>
      <c r="E29" s="17">
        <v>2593836</v>
      </c>
      <c r="F29" s="17">
        <v>2593836</v>
      </c>
    </row>
    <row r="30" spans="1:6" ht="15.75" x14ac:dyDescent="0.25">
      <c r="A30" s="27" t="s">
        <v>39</v>
      </c>
      <c r="B30" s="22">
        <f>SUM(B28+B29)</f>
        <v>237178817</v>
      </c>
      <c r="C30" s="22">
        <f>SUM(C28+C29)</f>
        <v>239400523</v>
      </c>
      <c r="D30" s="22">
        <f>SUM(D28+D29)</f>
        <v>242417111</v>
      </c>
      <c r="E30" s="22">
        <f>SUM(E28+E29)</f>
        <v>249990288</v>
      </c>
      <c r="F30" s="22">
        <f>SUM(F28+F29)</f>
        <v>224031831</v>
      </c>
    </row>
    <row r="32" spans="1:6" x14ac:dyDescent="0.25">
      <c r="A32" s="89" t="s">
        <v>127</v>
      </c>
      <c r="B32" s="254" t="s">
        <v>44</v>
      </c>
      <c r="C32" s="254"/>
      <c r="D32" s="254"/>
      <c r="E32" s="254"/>
      <c r="F32" s="254"/>
    </row>
    <row r="33" spans="1:255" customFormat="1" x14ac:dyDescent="0.25">
      <c r="A33" s="89"/>
      <c r="B33" s="103" t="s">
        <v>128</v>
      </c>
      <c r="C33" s="116">
        <v>43312</v>
      </c>
      <c r="D33" s="116">
        <v>43373</v>
      </c>
      <c r="E33" s="116">
        <v>43465</v>
      </c>
      <c r="F33" s="137" t="s">
        <v>154</v>
      </c>
      <c r="G33" s="133"/>
      <c r="H33" s="133"/>
      <c r="I33" s="133"/>
      <c r="J33" s="133"/>
      <c r="K33" s="13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</row>
    <row r="34" spans="1:255" x14ac:dyDescent="0.25">
      <c r="A34" s="90" t="s">
        <v>56</v>
      </c>
      <c r="B34" s="258">
        <v>88680000</v>
      </c>
      <c r="C34" s="256">
        <v>88680000</v>
      </c>
      <c r="D34" s="256">
        <f>C34</f>
        <v>88680000</v>
      </c>
      <c r="E34" s="256">
        <f>D34</f>
        <v>88680000</v>
      </c>
      <c r="F34" s="135"/>
    </row>
    <row r="35" spans="1:255" x14ac:dyDescent="0.25">
      <c r="A35" s="90" t="s">
        <v>102</v>
      </c>
      <c r="B35" s="259"/>
      <c r="C35" s="257"/>
      <c r="D35" s="257"/>
      <c r="E35" s="257"/>
      <c r="F35" s="136">
        <f>E34</f>
        <v>88680000</v>
      </c>
    </row>
    <row r="36" spans="1:255" x14ac:dyDescent="0.25">
      <c r="A36" s="90" t="s">
        <v>103</v>
      </c>
      <c r="B36" s="101">
        <f>8544000+9787042</f>
        <v>18331042</v>
      </c>
      <c r="C36" s="105">
        <v>18331042</v>
      </c>
      <c r="D36" s="105">
        <v>18331042</v>
      </c>
      <c r="E36" s="140">
        <f>D36</f>
        <v>18331042</v>
      </c>
      <c r="F36" s="136">
        <f>E36</f>
        <v>18331042</v>
      </c>
    </row>
    <row r="37" spans="1:255" x14ac:dyDescent="0.25">
      <c r="A37" s="90" t="s">
        <v>148</v>
      </c>
      <c r="B37" s="139"/>
      <c r="C37" s="105"/>
      <c r="D37" s="105"/>
      <c r="E37" s="140">
        <v>9396842</v>
      </c>
      <c r="F37" s="138">
        <f>E37-D37</f>
        <v>9396842</v>
      </c>
    </row>
    <row r="38" spans="1:255" customFormat="1" ht="30" x14ac:dyDescent="0.25">
      <c r="A38" s="47" t="s">
        <v>114</v>
      </c>
      <c r="B38" s="91">
        <v>59309748</v>
      </c>
      <c r="C38" s="105">
        <v>59309748</v>
      </c>
      <c r="D38" s="105">
        <v>59309748</v>
      </c>
      <c r="E38" s="140">
        <f>D38-9396842</f>
        <v>49912906</v>
      </c>
      <c r="F38" s="136">
        <f>E38-26836836</f>
        <v>23076070</v>
      </c>
      <c r="G38" s="133"/>
      <c r="H38" s="133"/>
      <c r="I38" s="133">
        <f>E38+'KESZI mérleg'!F47</f>
        <v>96369998</v>
      </c>
      <c r="J38" s="133"/>
      <c r="K38" s="13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</row>
    <row r="39" spans="1:255" s="42" customFormat="1" x14ac:dyDescent="0.25">
      <c r="A39" s="92" t="s">
        <v>115</v>
      </c>
      <c r="B39" s="100">
        <f>22495010+7756900</f>
        <v>30251910</v>
      </c>
      <c r="C39" s="105">
        <v>30251910</v>
      </c>
      <c r="D39" s="125">
        <f>C39</f>
        <v>30251910</v>
      </c>
      <c r="E39" s="110">
        <v>30251910</v>
      </c>
      <c r="F39" s="136">
        <f>E39</f>
        <v>30251910</v>
      </c>
      <c r="G39" s="133"/>
      <c r="H39" s="133"/>
      <c r="I39" s="133"/>
      <c r="J39" s="133"/>
      <c r="K39" s="13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</row>
    <row r="40" spans="1:255" customFormat="1" x14ac:dyDescent="0.25">
      <c r="A40" s="93" t="s">
        <v>116</v>
      </c>
      <c r="B40" s="91">
        <v>0</v>
      </c>
      <c r="C40" s="105">
        <v>20412832</v>
      </c>
      <c r="D40" s="125">
        <f>C40+5589586</f>
        <v>26002418</v>
      </c>
      <c r="E40" s="110">
        <f>D40+8213372</f>
        <v>34215790</v>
      </c>
      <c r="F40" s="138">
        <f>E40</f>
        <v>34215790</v>
      </c>
      <c r="G40" s="133"/>
      <c r="H40" s="133"/>
      <c r="I40" s="133"/>
      <c r="J40" s="133"/>
      <c r="K40" s="13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</row>
    <row r="41" spans="1:255" s="102" customFormat="1" x14ac:dyDescent="0.25">
      <c r="A41" s="93" t="s">
        <v>125</v>
      </c>
      <c r="B41" s="91">
        <v>0</v>
      </c>
      <c r="C41" s="105">
        <v>2221706</v>
      </c>
      <c r="D41" s="125">
        <f>C41+546588</f>
        <v>2768294</v>
      </c>
      <c r="E41" s="125">
        <f>D41+603626</f>
        <v>3371920</v>
      </c>
      <c r="F41" s="138">
        <f>E41</f>
        <v>3371920</v>
      </c>
      <c r="G41" s="133"/>
      <c r="H41" s="133"/>
      <c r="I41" s="133"/>
      <c r="J41" s="133"/>
      <c r="K41" s="13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</row>
    <row r="42" spans="1:255" s="102" customFormat="1" x14ac:dyDescent="0.25">
      <c r="A42" s="93" t="s">
        <v>126</v>
      </c>
      <c r="B42" s="91">
        <v>0</v>
      </c>
      <c r="C42" s="105">
        <v>12281</v>
      </c>
      <c r="D42" s="125">
        <f>C42</f>
        <v>12281</v>
      </c>
      <c r="E42" s="125">
        <v>12281</v>
      </c>
      <c r="F42" s="138">
        <f>E42</f>
        <v>12281</v>
      </c>
      <c r="G42" s="133"/>
      <c r="H42" s="133"/>
      <c r="I42" s="133"/>
      <c r="J42" s="133"/>
      <c r="K42" s="13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</row>
    <row r="43" spans="1:255" s="134" customFormat="1" x14ac:dyDescent="0.25">
      <c r="A43" s="93" t="s">
        <v>144</v>
      </c>
      <c r="B43" s="91"/>
      <c r="C43" s="105"/>
      <c r="D43" s="135"/>
      <c r="E43" s="135">
        <f>5713236+256315</f>
        <v>5969551</v>
      </c>
      <c r="F43" s="138">
        <f t="shared" ref="F43" si="0">E43-D43</f>
        <v>5969551</v>
      </c>
      <c r="G43" s="133"/>
      <c r="H43" s="133"/>
      <c r="I43" s="133"/>
      <c r="J43" s="133"/>
      <c r="K43" s="13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</row>
    <row r="44" spans="1:255" s="76" customFormat="1" x14ac:dyDescent="0.25">
      <c r="A44" s="93" t="s">
        <v>57</v>
      </c>
      <c r="B44" s="117">
        <f>SUM(B34:B40)</f>
        <v>196572700</v>
      </c>
      <c r="C44" s="117">
        <f>SUM(C34:C42)</f>
        <v>219219519</v>
      </c>
      <c r="D44" s="117">
        <f>SUM(D34:D42)</f>
        <v>225355693</v>
      </c>
      <c r="E44" s="118">
        <f>SUM(E34:E43)</f>
        <v>240142242</v>
      </c>
      <c r="F44" s="146">
        <f>SUM(F35:F43)</f>
        <v>213305406</v>
      </c>
      <c r="G44" s="133"/>
      <c r="H44" s="133"/>
      <c r="I44" s="133"/>
      <c r="J44" s="133"/>
      <c r="K44" s="13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</row>
    <row r="45" spans="1:255" s="76" customFormat="1" x14ac:dyDescent="0.25">
      <c r="A45" s="44"/>
      <c r="B45" s="94"/>
      <c r="C45" s="94"/>
      <c r="D45" s="94"/>
      <c r="E45" s="127"/>
      <c r="F45" s="44"/>
      <c r="G45" s="133"/>
      <c r="H45" s="133"/>
      <c r="I45" s="133"/>
      <c r="J45" s="133"/>
      <c r="K45" s="13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</row>
    <row r="46" spans="1:255" s="76" customFormat="1" x14ac:dyDescent="0.25">
      <c r="A46" s="44"/>
      <c r="B46" s="94"/>
      <c r="C46" s="94"/>
      <c r="D46" s="94"/>
      <c r="E46" s="126"/>
      <c r="F46" s="44"/>
      <c r="G46" s="133"/>
      <c r="H46" s="133"/>
      <c r="I46" s="133"/>
      <c r="J46" s="133"/>
      <c r="K46" s="13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</row>
    <row r="47" spans="1:255" s="76" customFormat="1" x14ac:dyDescent="0.25">
      <c r="A47" s="44"/>
      <c r="B47" s="44"/>
      <c r="C47" s="44"/>
      <c r="D47" s="44"/>
      <c r="E47" s="126"/>
      <c r="F47" s="44"/>
      <c r="G47" s="133"/>
      <c r="H47" s="133"/>
      <c r="I47" s="133"/>
      <c r="J47" s="133"/>
      <c r="K47" s="13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</row>
    <row r="48" spans="1:255" customFormat="1" x14ac:dyDescent="0.25">
      <c r="A48" s="1"/>
      <c r="B48" s="1"/>
      <c r="C48" s="1"/>
      <c r="D48" s="1"/>
      <c r="E48" s="36"/>
      <c r="F48" s="1"/>
      <c r="G48" s="133"/>
      <c r="H48" s="133"/>
      <c r="I48" s="133"/>
      <c r="J48" s="133"/>
      <c r="K48" s="13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</row>
    <row r="49" spans="1:255" customFormat="1" x14ac:dyDescent="0.25">
      <c r="A49" s="124" t="s">
        <v>153</v>
      </c>
      <c r="B49" s="1"/>
      <c r="C49" s="1"/>
      <c r="D49" s="1"/>
      <c r="E49" s="36"/>
      <c r="F49" s="1"/>
      <c r="G49" s="133"/>
      <c r="H49" s="133"/>
      <c r="I49" s="133"/>
      <c r="J49" s="133"/>
      <c r="K49" s="13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</row>
    <row r="51" spans="1:255" x14ac:dyDescent="0.25">
      <c r="C51" s="36"/>
    </row>
    <row r="52" spans="1:255" x14ac:dyDescent="0.25">
      <c r="F52" s="36"/>
    </row>
  </sheetData>
  <mergeCells count="10">
    <mergeCell ref="A3:C3"/>
    <mergeCell ref="A4:C4"/>
    <mergeCell ref="A5:C5"/>
    <mergeCell ref="A6:C6"/>
    <mergeCell ref="E34:E35"/>
    <mergeCell ref="C34:C35"/>
    <mergeCell ref="B34:B35"/>
    <mergeCell ref="A9:D9"/>
    <mergeCell ref="D34:D35"/>
    <mergeCell ref="B32:F32"/>
  </mergeCells>
  <phoneticPr fontId="14" type="noConversion"/>
  <pageMargins left="0.70000000000000007" right="0.70000000000000007" top="1.1437007874015752" bottom="1.1437007874015752" header="0.75000000000000011" footer="0.75000000000000011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10" workbookViewId="0">
      <selection activeCell="H10" sqref="H1:L1048576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3" width="15.125" style="1" hidden="1" customWidth="1"/>
    <col min="4" max="4" width="14" style="1" hidden="1" customWidth="1"/>
    <col min="5" max="6" width="14.375" style="1" customWidth="1"/>
    <col min="7" max="7" width="10.625" style="1" bestFit="1" customWidth="1"/>
    <col min="8" max="8" width="9.75" style="133" bestFit="1" customWidth="1"/>
    <col min="9" max="9" width="11.875" style="133" bestFit="1" customWidth="1"/>
    <col min="10" max="12" width="8.75" style="133"/>
    <col min="13" max="16384" width="8.75" style="1"/>
  </cols>
  <sheetData>
    <row r="1" spans="1:9" x14ac:dyDescent="0.25">
      <c r="B1" s="2" t="s">
        <v>58</v>
      </c>
      <c r="C1" s="2"/>
    </row>
    <row r="2" spans="1:9" x14ac:dyDescent="0.25">
      <c r="B2" s="2"/>
    </row>
    <row r="3" spans="1:9" x14ac:dyDescent="0.25">
      <c r="A3" s="249" t="s">
        <v>1</v>
      </c>
      <c r="B3" s="249"/>
      <c r="C3" s="249"/>
    </row>
    <row r="4" spans="1:9" x14ac:dyDescent="0.25">
      <c r="A4" s="249" t="s">
        <v>107</v>
      </c>
      <c r="B4" s="249"/>
      <c r="C4" s="249"/>
    </row>
    <row r="5" spans="1:9" ht="15.75" x14ac:dyDescent="0.25">
      <c r="A5" s="253" t="s">
        <v>13</v>
      </c>
      <c r="B5" s="253"/>
      <c r="C5" s="253"/>
    </row>
    <row r="6" spans="1:9" ht="15.75" x14ac:dyDescent="0.25">
      <c r="A6" s="253" t="s">
        <v>44</v>
      </c>
      <c r="B6" s="253"/>
      <c r="C6" s="253"/>
    </row>
    <row r="7" spans="1:9" x14ac:dyDescent="0.25">
      <c r="C7" s="75"/>
    </row>
    <row r="8" spans="1:9" ht="31.5" x14ac:dyDescent="0.25">
      <c r="B8" s="12"/>
      <c r="D8" s="32" t="s">
        <v>59</v>
      </c>
    </row>
    <row r="9" spans="1:9" ht="15.75" customHeight="1" x14ac:dyDescent="0.25">
      <c r="A9" s="260" t="s">
        <v>8</v>
      </c>
      <c r="B9" s="260"/>
      <c r="C9" s="260"/>
      <c r="D9" s="260"/>
    </row>
    <row r="10" spans="1:9" ht="15.75" x14ac:dyDescent="0.25">
      <c r="A10" s="13" t="s">
        <v>6</v>
      </c>
      <c r="B10" s="30" t="s">
        <v>17</v>
      </c>
      <c r="C10" s="77" t="s">
        <v>89</v>
      </c>
      <c r="D10" s="77" t="s">
        <v>89</v>
      </c>
      <c r="E10" s="77" t="s">
        <v>89</v>
      </c>
      <c r="F10" s="77" t="s">
        <v>150</v>
      </c>
    </row>
    <row r="11" spans="1:9" ht="33" customHeight="1" x14ac:dyDescent="0.25">
      <c r="A11" s="14"/>
      <c r="B11" s="31" t="s">
        <v>108</v>
      </c>
      <c r="C11" s="78" t="s">
        <v>109</v>
      </c>
      <c r="D11" s="78" t="s">
        <v>138</v>
      </c>
      <c r="E11" s="78" t="s">
        <v>143</v>
      </c>
      <c r="F11" s="145">
        <v>43465</v>
      </c>
      <c r="G11" s="133"/>
    </row>
    <row r="12" spans="1:9" ht="15.75" x14ac:dyDescent="0.25">
      <c r="A12" s="16" t="s">
        <v>19</v>
      </c>
      <c r="B12" s="43">
        <v>4028078</v>
      </c>
      <c r="C12" s="79">
        <v>4028078</v>
      </c>
      <c r="D12" s="79">
        <v>4028078</v>
      </c>
      <c r="E12" s="79">
        <v>4028078</v>
      </c>
      <c r="F12" s="35">
        <v>3077805</v>
      </c>
      <c r="G12" s="133"/>
    </row>
    <row r="13" spans="1:9" ht="15.75" x14ac:dyDescent="0.25">
      <c r="A13" s="16" t="s">
        <v>20</v>
      </c>
      <c r="B13" s="43">
        <v>911601</v>
      </c>
      <c r="C13" s="79">
        <v>911601</v>
      </c>
      <c r="D13" s="79">
        <v>911601</v>
      </c>
      <c r="E13" s="79">
        <v>911601</v>
      </c>
      <c r="F13" s="35">
        <v>609757</v>
      </c>
      <c r="G13" s="133"/>
      <c r="H13" s="133">
        <f>SUM(F13+F12)/(E13+E12)</f>
        <v>0.74651854907980864</v>
      </c>
      <c r="I13" s="245">
        <f>SUM(F13+F12)-1153596</f>
        <v>2533966</v>
      </c>
    </row>
    <row r="14" spans="1:9" ht="15.75" x14ac:dyDescent="0.25">
      <c r="A14" s="16" t="s">
        <v>21</v>
      </c>
      <c r="B14" s="43">
        <v>7022050</v>
      </c>
      <c r="C14" s="79">
        <v>7022050</v>
      </c>
      <c r="D14" s="79">
        <v>8154653</v>
      </c>
      <c r="E14" s="79">
        <v>29378424</v>
      </c>
      <c r="F14" s="35">
        <v>27008856</v>
      </c>
      <c r="G14" s="133">
        <f>E14-D14</f>
        <v>21223771</v>
      </c>
      <c r="H14" s="133">
        <f>F14/E14</f>
        <v>0.9193432568064237</v>
      </c>
    </row>
    <row r="15" spans="1:9" ht="15.75" x14ac:dyDescent="0.25">
      <c r="A15" s="16" t="s">
        <v>22</v>
      </c>
      <c r="B15" s="43">
        <v>6340000</v>
      </c>
      <c r="C15" s="79">
        <v>6340000</v>
      </c>
      <c r="D15" s="79">
        <v>6340000</v>
      </c>
      <c r="E15" s="79">
        <f>3600000+4924000</f>
        <v>8524000</v>
      </c>
      <c r="F15" s="35">
        <v>8341449</v>
      </c>
      <c r="G15" s="133">
        <f t="shared" ref="G15:G22" si="0">D15-C15</f>
        <v>0</v>
      </c>
    </row>
    <row r="16" spans="1:9" ht="15.75" x14ac:dyDescent="0.25">
      <c r="A16" s="16" t="s">
        <v>93</v>
      </c>
      <c r="B16" s="43">
        <v>0</v>
      </c>
      <c r="C16" s="79">
        <v>0</v>
      </c>
      <c r="D16" s="79">
        <v>0</v>
      </c>
      <c r="E16" s="79">
        <v>0</v>
      </c>
      <c r="F16" s="35">
        <v>0</v>
      </c>
      <c r="G16" s="133">
        <f t="shared" si="0"/>
        <v>0</v>
      </c>
    </row>
    <row r="17" spans="1:10" ht="15.75" x14ac:dyDescent="0.25">
      <c r="A17" s="16" t="s">
        <v>60</v>
      </c>
      <c r="B17" s="43">
        <v>568407420</v>
      </c>
      <c r="C17" s="79">
        <v>637711985</v>
      </c>
      <c r="D17" s="79">
        <v>654638875</v>
      </c>
      <c r="E17" s="79">
        <v>706105415</v>
      </c>
      <c r="F17" s="35">
        <v>679268579</v>
      </c>
      <c r="G17" s="133">
        <f t="shared" si="0"/>
        <v>16926890</v>
      </c>
    </row>
    <row r="18" spans="1:10" ht="15.75" x14ac:dyDescent="0.25">
      <c r="A18" s="16" t="s">
        <v>23</v>
      </c>
      <c r="B18" s="43">
        <v>215524436</v>
      </c>
      <c r="C18" s="79">
        <v>280821994</v>
      </c>
      <c r="D18" s="79">
        <v>280148894</v>
      </c>
      <c r="E18" s="79">
        <f>5317327+247826016</f>
        <v>253143343</v>
      </c>
      <c r="F18" s="35">
        <v>86884665</v>
      </c>
      <c r="G18" s="133">
        <f t="shared" si="0"/>
        <v>-673100</v>
      </c>
    </row>
    <row r="19" spans="1:10" ht="15.75" x14ac:dyDescent="0.25">
      <c r="A19" s="16" t="s">
        <v>24</v>
      </c>
      <c r="B19" s="18">
        <v>0</v>
      </c>
      <c r="C19" s="79">
        <v>0</v>
      </c>
      <c r="D19" s="79">
        <v>0</v>
      </c>
      <c r="E19" s="79">
        <v>0</v>
      </c>
      <c r="F19" s="35">
        <v>0</v>
      </c>
      <c r="G19" s="133">
        <f t="shared" si="0"/>
        <v>0</v>
      </c>
    </row>
    <row r="20" spans="1:10" ht="15.75" x14ac:dyDescent="0.25">
      <c r="A20" s="19" t="s">
        <v>25</v>
      </c>
      <c r="B20" s="20">
        <f>SUM(B12:B19)</f>
        <v>802233585</v>
      </c>
      <c r="C20" s="80">
        <f>SUM(C12:C19)</f>
        <v>936835708</v>
      </c>
      <c r="D20" s="80">
        <f>SUM(D12:D19)</f>
        <v>954222101</v>
      </c>
      <c r="E20" s="80">
        <f>SUM(E12:E19)</f>
        <v>1002090861</v>
      </c>
      <c r="F20" s="80">
        <f>SUM(F12:F19)</f>
        <v>805191111</v>
      </c>
      <c r="G20" s="133"/>
    </row>
    <row r="21" spans="1:10" ht="15.75" x14ac:dyDescent="0.25">
      <c r="A21" s="16" t="s">
        <v>26</v>
      </c>
      <c r="B21" s="18">
        <v>129872089</v>
      </c>
      <c r="C21" s="79">
        <v>101891745</v>
      </c>
      <c r="D21" s="79">
        <v>97955610</v>
      </c>
      <c r="E21" s="79">
        <v>79635325</v>
      </c>
      <c r="F21" s="35">
        <v>0</v>
      </c>
      <c r="G21" s="133">
        <f t="shared" si="0"/>
        <v>-3936135</v>
      </c>
    </row>
    <row r="22" spans="1:10" ht="15.75" x14ac:dyDescent="0.25">
      <c r="A22" s="25" t="s">
        <v>29</v>
      </c>
      <c r="B22" s="23">
        <f>SUM(B20+B21)</f>
        <v>932105674</v>
      </c>
      <c r="C22" s="81">
        <f>SUM(C20+C21)</f>
        <v>1038727453</v>
      </c>
      <c r="D22" s="81">
        <f>SUM(D20+D21)</f>
        <v>1052177711</v>
      </c>
      <c r="E22" s="81">
        <f>SUM(E20+E21)</f>
        <v>1081726186</v>
      </c>
      <c r="F22" s="81">
        <f>SUM(F20+F21)</f>
        <v>805191111</v>
      </c>
      <c r="G22" s="133">
        <f t="shared" si="0"/>
        <v>13450258</v>
      </c>
      <c r="H22" s="133">
        <f>C22-C17</f>
        <v>401015468</v>
      </c>
      <c r="I22" s="133">
        <f>D22-D17</f>
        <v>397538836</v>
      </c>
      <c r="J22" s="133">
        <f>I22-H22</f>
        <v>-3476632</v>
      </c>
    </row>
    <row r="23" spans="1:10" ht="15.75" x14ac:dyDescent="0.25">
      <c r="A23" s="26"/>
      <c r="B23" s="24"/>
      <c r="C23" s="82"/>
      <c r="D23" s="82"/>
      <c r="E23" s="82"/>
      <c r="F23" s="148"/>
    </row>
    <row r="24" spans="1:10" ht="15.75" x14ac:dyDescent="0.25">
      <c r="A24" s="16" t="s">
        <v>30</v>
      </c>
      <c r="B24" s="43">
        <v>0</v>
      </c>
      <c r="C24" s="79">
        <v>0</v>
      </c>
      <c r="D24" s="79">
        <v>459503</v>
      </c>
      <c r="E24" s="79">
        <v>3300344</v>
      </c>
      <c r="F24" s="35">
        <v>3300344</v>
      </c>
    </row>
    <row r="25" spans="1:10" ht="15.75" x14ac:dyDescent="0.25">
      <c r="A25" s="16" t="s">
        <v>31</v>
      </c>
      <c r="B25" s="43">
        <v>0</v>
      </c>
      <c r="C25" s="79">
        <v>0</v>
      </c>
      <c r="D25" s="79">
        <v>0</v>
      </c>
      <c r="E25" s="79">
        <v>0</v>
      </c>
      <c r="F25" s="35">
        <v>0</v>
      </c>
    </row>
    <row r="26" spans="1:10" ht="15.75" x14ac:dyDescent="0.25">
      <c r="A26" s="16" t="s">
        <v>32</v>
      </c>
      <c r="B26" s="43">
        <v>86000000</v>
      </c>
      <c r="C26" s="79">
        <v>136000000</v>
      </c>
      <c r="D26" s="79">
        <v>136000000</v>
      </c>
      <c r="E26" s="79">
        <v>136000000</v>
      </c>
      <c r="F26" s="35">
        <v>106713819</v>
      </c>
    </row>
    <row r="27" spans="1:10" ht="15.75" x14ac:dyDescent="0.25">
      <c r="A27" s="16" t="s">
        <v>33</v>
      </c>
      <c r="B27" s="43">
        <v>0</v>
      </c>
      <c r="C27" s="79">
        <v>0</v>
      </c>
      <c r="D27" s="79">
        <v>0</v>
      </c>
      <c r="E27" s="79">
        <v>0</v>
      </c>
      <c r="F27" s="35">
        <v>0</v>
      </c>
    </row>
    <row r="28" spans="1:10" ht="15.75" x14ac:dyDescent="0.25">
      <c r="A28" s="16" t="s">
        <v>34</v>
      </c>
      <c r="B28" s="43">
        <v>599435020</v>
      </c>
      <c r="C28" s="79">
        <v>638259955</v>
      </c>
      <c r="D28" s="79">
        <v>651250710</v>
      </c>
      <c r="E28" s="79">
        <v>677958344</v>
      </c>
      <c r="F28" s="35">
        <v>678050283</v>
      </c>
    </row>
    <row r="29" spans="1:10" ht="15.75" x14ac:dyDescent="0.25">
      <c r="A29" s="16" t="s">
        <v>35</v>
      </c>
      <c r="B29" s="43">
        <v>386150860</v>
      </c>
      <c r="C29" s="79">
        <v>367556928</v>
      </c>
      <c r="D29" s="79">
        <v>383261588</v>
      </c>
      <c r="E29" s="79">
        <f>SUM('KESZI mérleg'!F39:F46,'KESZI mérleg'!F48,'KESZI mérleg'!F49,'KESZI mérleg'!F50,'KESZI mérleg'!F51,'KESZI mérleg'!F57,'CSGYK mérleg'!E36,'CSGYK mérleg'!E40,'CSGYK mérleg'!E41)+88680000+9396842</f>
        <v>516410758</v>
      </c>
      <c r="F29" s="35">
        <f>'KESZI mérleg'!G39+'KESZI mérleg'!G40+'KESZI mérleg'!G41+'KESZI mérleg'!G42+'KESZI mérleg'!G43+'KESZI mérleg'!G44+'KESZI mérleg'!G45+'KESZI mérleg'!G46+'KESZI mérleg'!G48+'KESZI mérleg'!G49+'KESZI mérleg'!G50+'KESZI mérleg'!G51+'KESZI mérleg'!G57+'CSGYK mérleg'!F35+'CSGYK mérleg'!F36+'CSGYK mérleg'!F37+'CSGYK mérleg'!F40+'CSGYK mérleg'!F41</f>
        <v>516410758</v>
      </c>
    </row>
    <row r="30" spans="1:10" ht="15.75" x14ac:dyDescent="0.25">
      <c r="A30" s="16" t="s">
        <v>55</v>
      </c>
      <c r="B30" s="43">
        <v>0</v>
      </c>
      <c r="C30" s="79">
        <v>0</v>
      </c>
      <c r="D30" s="79">
        <v>0</v>
      </c>
      <c r="E30" s="79">
        <v>0</v>
      </c>
      <c r="F30" s="35">
        <v>0</v>
      </c>
    </row>
    <row r="31" spans="1:10" ht="15.75" x14ac:dyDescent="0.25">
      <c r="A31" s="16" t="s">
        <v>36</v>
      </c>
      <c r="B31" s="43">
        <v>0</v>
      </c>
      <c r="C31" s="79">
        <v>0</v>
      </c>
      <c r="D31" s="79">
        <v>0</v>
      </c>
      <c r="E31" s="79">
        <v>0</v>
      </c>
      <c r="F31" s="35">
        <v>0</v>
      </c>
    </row>
    <row r="32" spans="1:10" ht="15.75" x14ac:dyDescent="0.25">
      <c r="A32" s="19" t="s">
        <v>37</v>
      </c>
      <c r="B32" s="20">
        <f>SUM(B24+B25+B26+B28+B30+B31)</f>
        <v>685435020</v>
      </c>
      <c r="C32" s="80">
        <f>SUM(C24+C25+C26+C28+C30+C31)</f>
        <v>774259955</v>
      </c>
      <c r="D32" s="80">
        <f>SUM(D24+D25+D26+D28+D30+D31)</f>
        <v>787710213</v>
      </c>
      <c r="E32" s="80">
        <f>SUM(E24+E25+E26+E28+E30+E31)</f>
        <v>817258688</v>
      </c>
      <c r="F32" s="80">
        <f>SUM(F24+F25+F26+F28+F30+F31)</f>
        <v>788064446</v>
      </c>
    </row>
    <row r="33" spans="1:8" ht="15.75" x14ac:dyDescent="0.25">
      <c r="A33" s="16" t="s">
        <v>90</v>
      </c>
      <c r="B33" s="17">
        <v>246670654</v>
      </c>
      <c r="C33" s="79">
        <v>264467498</v>
      </c>
      <c r="D33" s="79">
        <v>264467498</v>
      </c>
      <c r="E33" s="79">
        <v>264467498</v>
      </c>
      <c r="F33" s="35">
        <v>264467498</v>
      </c>
    </row>
    <row r="34" spans="1:8" ht="15.75" x14ac:dyDescent="0.25">
      <c r="A34" s="27" t="s">
        <v>39</v>
      </c>
      <c r="B34" s="22">
        <f>B32+B33</f>
        <v>932105674</v>
      </c>
      <c r="C34" s="81">
        <f>C32+C33</f>
        <v>1038727453</v>
      </c>
      <c r="D34" s="81">
        <f>D32+D33</f>
        <v>1052177711</v>
      </c>
      <c r="E34" s="81">
        <f>E32+E33</f>
        <v>1081726186</v>
      </c>
      <c r="F34" s="81">
        <f>F32+F33</f>
        <v>1052531944</v>
      </c>
      <c r="H34" s="133">
        <f>F34-F17</f>
        <v>373263365</v>
      </c>
    </row>
    <row r="36" spans="1:8" x14ac:dyDescent="0.25">
      <c r="A36" s="42" t="s">
        <v>153</v>
      </c>
    </row>
    <row r="37" spans="1:8" x14ac:dyDescent="0.25">
      <c r="A37"/>
    </row>
    <row r="38" spans="1:8" x14ac:dyDescent="0.25">
      <c r="A38"/>
    </row>
  </sheetData>
  <mergeCells count="5">
    <mergeCell ref="A9:D9"/>
    <mergeCell ref="A3:C3"/>
    <mergeCell ref="A4:C4"/>
    <mergeCell ref="A5:C5"/>
    <mergeCell ref="A6:C6"/>
  </mergeCells>
  <phoneticPr fontId="14" type="noConversion"/>
  <pageMargins left="0.70000000000000007" right="0.70000000000000007" top="1.1437007874015752" bottom="1.1437007874015752" header="0.75000000000000011" footer="0.75000000000000011"/>
  <pageSetup paperSize="9" scale="5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5"/>
  <sheetViews>
    <sheetView topLeftCell="A22" workbookViewId="0">
      <selection activeCell="A36" sqref="A36"/>
    </sheetView>
  </sheetViews>
  <sheetFormatPr defaultColWidth="9" defaultRowHeight="15" x14ac:dyDescent="0.25"/>
  <cols>
    <col min="1" max="1" width="31.5" style="44" customWidth="1"/>
    <col min="2" max="2" width="15.75" style="44" customWidth="1"/>
    <col min="3" max="3" width="14.25" style="44" customWidth="1"/>
    <col min="4" max="4" width="20.25" style="44" customWidth="1"/>
    <col min="5" max="5" width="21.375" style="44" customWidth="1"/>
    <col min="6" max="6" width="17.5" style="44" customWidth="1"/>
    <col min="7" max="7" width="20.875" style="44" customWidth="1"/>
    <col min="8" max="8" width="17.25" style="44" customWidth="1"/>
    <col min="9" max="9" width="13.25" style="44" customWidth="1"/>
    <col min="10" max="1024" width="9.375" style="44" customWidth="1"/>
    <col min="1025" max="1025" width="9" style="42" customWidth="1"/>
    <col min="1026" max="16384" width="9" style="42"/>
  </cols>
  <sheetData>
    <row r="1" spans="1:1024" x14ac:dyDescent="0.25">
      <c r="B1" s="251"/>
      <c r="C1" s="251"/>
      <c r="F1" s="45"/>
      <c r="G1" s="45" t="s">
        <v>104</v>
      </c>
    </row>
    <row r="2" spans="1:1024" x14ac:dyDescent="0.25">
      <c r="A2" s="254" t="s">
        <v>1</v>
      </c>
      <c r="B2" s="254"/>
      <c r="C2" s="254"/>
      <c r="D2" s="254"/>
      <c r="E2" s="254"/>
      <c r="F2" s="254"/>
      <c r="G2" s="254"/>
      <c r="H2" s="254"/>
    </row>
    <row r="3" spans="1:1024" x14ac:dyDescent="0.25">
      <c r="A3" s="254" t="s">
        <v>155</v>
      </c>
      <c r="B3" s="254"/>
      <c r="C3" s="254"/>
      <c r="D3" s="254"/>
      <c r="E3" s="254"/>
      <c r="F3" s="254"/>
      <c r="G3" s="254"/>
      <c r="H3" s="254"/>
    </row>
    <row r="4" spans="1:1024" x14ac:dyDescent="0.25">
      <c r="A4" s="111"/>
      <c r="B4" s="111"/>
      <c r="C4" s="111"/>
      <c r="D4" s="111"/>
      <c r="E4" s="111"/>
      <c r="F4" s="111"/>
      <c r="G4" s="111"/>
      <c r="H4" s="111"/>
    </row>
    <row r="5" spans="1:1024" x14ac:dyDescent="0.25">
      <c r="A5" s="254" t="s">
        <v>156</v>
      </c>
      <c r="B5" s="254"/>
      <c r="C5" s="254"/>
      <c r="D5" s="254"/>
      <c r="E5" s="254"/>
      <c r="F5" s="254"/>
      <c r="G5" s="254"/>
      <c r="H5" s="254"/>
    </row>
    <row r="6" spans="1:1024" x14ac:dyDescent="0.25">
      <c r="A6" s="254" t="s">
        <v>134</v>
      </c>
      <c r="B6" s="254"/>
      <c r="C6" s="254"/>
      <c r="D6" s="254"/>
      <c r="E6" s="254"/>
      <c r="F6" s="254"/>
      <c r="G6" s="254"/>
      <c r="H6" s="254"/>
    </row>
    <row r="7" spans="1:1024" x14ac:dyDescent="0.25">
      <c r="A7" s="254" t="s">
        <v>135</v>
      </c>
      <c r="B7" s="254"/>
      <c r="C7" s="254"/>
      <c r="D7" s="254"/>
      <c r="E7" s="254"/>
      <c r="F7" s="254"/>
      <c r="G7" s="254"/>
      <c r="H7" s="254"/>
    </row>
    <row r="8" spans="1:1024" ht="15.75" x14ac:dyDescent="0.25">
      <c r="A8" s="46"/>
      <c r="B8" s="122"/>
      <c r="C8" s="122"/>
      <c r="D8" s="122"/>
      <c r="E8" s="122"/>
      <c r="F8" s="122"/>
      <c r="G8" s="122"/>
      <c r="H8" s="123"/>
    </row>
    <row r="9" spans="1:1024" ht="15.75" x14ac:dyDescent="0.25">
      <c r="A9" s="46"/>
      <c r="B9" s="122"/>
      <c r="C9" s="122"/>
      <c r="D9" s="122"/>
      <c r="E9" s="122"/>
      <c r="F9" s="122"/>
      <c r="G9" s="122"/>
      <c r="H9" s="123"/>
      <c r="AMJ9" s="42"/>
    </row>
    <row r="10" spans="1:1024" x14ac:dyDescent="0.25">
      <c r="A10" s="45" t="s">
        <v>157</v>
      </c>
      <c r="AMJ10" s="42"/>
    </row>
    <row r="11" spans="1:1024" ht="30" x14ac:dyDescent="0.25">
      <c r="A11" s="45" t="s">
        <v>61</v>
      </c>
      <c r="B11" s="46" t="s">
        <v>19</v>
      </c>
      <c r="C11" s="45" t="s">
        <v>62</v>
      </c>
      <c r="D11" s="45" t="s">
        <v>63</v>
      </c>
      <c r="E11" s="46" t="s">
        <v>64</v>
      </c>
      <c r="F11" s="45" t="s">
        <v>65</v>
      </c>
      <c r="G11" s="46" t="s">
        <v>66</v>
      </c>
      <c r="H11" s="45" t="s">
        <v>57</v>
      </c>
      <c r="AMJ11" s="42"/>
    </row>
    <row r="12" spans="1:1024" ht="30" x14ac:dyDescent="0.25">
      <c r="A12" s="47" t="s">
        <v>10</v>
      </c>
      <c r="B12" s="48">
        <f>'KESZI mérleg'!G12</f>
        <v>416321825</v>
      </c>
      <c r="C12" s="48">
        <f>'KESZI mérleg'!G13</f>
        <v>85001699</v>
      </c>
      <c r="D12" s="48">
        <f>'KESZI mérleg'!G14</f>
        <v>222349137</v>
      </c>
      <c r="E12" s="48">
        <f>'KESZI mérleg'!G15</f>
        <v>586480</v>
      </c>
      <c r="F12" s="48">
        <v>0</v>
      </c>
      <c r="G12" s="48">
        <f>'KESZI mérleg'!G19</f>
        <v>1751396</v>
      </c>
      <c r="H12" s="48">
        <f>SUM(B12:G12)</f>
        <v>726010537</v>
      </c>
      <c r="AMJ12" s="42"/>
    </row>
    <row r="13" spans="1:1024" ht="15.75" x14ac:dyDescent="0.25">
      <c r="A13" s="47" t="s">
        <v>94</v>
      </c>
      <c r="B13" s="48">
        <f>'CSGYK mérleg'!F12</f>
        <v>155919707</v>
      </c>
      <c r="C13" s="48">
        <f>'CSGYK mérleg'!F13</f>
        <v>31964606</v>
      </c>
      <c r="D13" s="48">
        <f>'CSGYK mérleg'!F14</f>
        <v>24560274</v>
      </c>
      <c r="E13" s="48">
        <f>'CSGYK mérleg'!F15</f>
        <v>363300</v>
      </c>
      <c r="F13" s="48">
        <v>0</v>
      </c>
      <c r="G13" s="48">
        <v>0</v>
      </c>
      <c r="H13" s="48">
        <f>SUM(B13:G13)</f>
        <v>212807887</v>
      </c>
      <c r="AMJ13" s="42"/>
    </row>
    <row r="14" spans="1:1024" ht="15.75" x14ac:dyDescent="0.25">
      <c r="A14" s="47" t="s">
        <v>8</v>
      </c>
      <c r="B14" s="48">
        <f>'Társulás mérleg'!F12</f>
        <v>3077805</v>
      </c>
      <c r="C14" s="48">
        <f>'Társulás mérleg'!F13</f>
        <v>609757</v>
      </c>
      <c r="D14" s="48">
        <f>'Társulás mérleg'!F14</f>
        <v>27008856</v>
      </c>
      <c r="E14" s="48">
        <v>0</v>
      </c>
      <c r="F14" s="48">
        <f>'Társulás mérleg'!F21</f>
        <v>0</v>
      </c>
      <c r="G14" s="48">
        <f>'Társulás mérleg'!F15</f>
        <v>8341449</v>
      </c>
      <c r="H14" s="48">
        <f>SUM(B14:G14)</f>
        <v>39037867</v>
      </c>
      <c r="AMJ14" s="42"/>
    </row>
    <row r="15" spans="1:1024" s="109" customFormat="1" ht="15.75" x14ac:dyDescent="0.25">
      <c r="A15" s="49" t="s">
        <v>67</v>
      </c>
      <c r="B15" s="164">
        <f t="shared" ref="B15:H15" si="0">SUM(B12:B14)</f>
        <v>575319337</v>
      </c>
      <c r="C15" s="164">
        <f t="shared" si="0"/>
        <v>117576062</v>
      </c>
      <c r="D15" s="164">
        <f t="shared" si="0"/>
        <v>273918267</v>
      </c>
      <c r="E15" s="164">
        <f t="shared" si="0"/>
        <v>949780</v>
      </c>
      <c r="F15" s="164">
        <f t="shared" si="0"/>
        <v>0</v>
      </c>
      <c r="G15" s="164">
        <f t="shared" si="0"/>
        <v>10092845</v>
      </c>
      <c r="H15" s="164">
        <f t="shared" si="0"/>
        <v>977856291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4"/>
      <c r="KV15" s="44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4"/>
      <c r="LQ15" s="44"/>
      <c r="LR15" s="44"/>
      <c r="LS15" s="44"/>
      <c r="LT15" s="44"/>
      <c r="LU15" s="44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4"/>
      <c r="MK15" s="44"/>
      <c r="ML15" s="44"/>
      <c r="MM15" s="44"/>
      <c r="MN15" s="44"/>
      <c r="MO15" s="44"/>
      <c r="MP15" s="44"/>
      <c r="MQ15" s="44"/>
      <c r="MR15" s="44"/>
      <c r="MS15" s="44"/>
      <c r="MT15" s="44"/>
      <c r="MU15" s="44"/>
      <c r="MV15" s="44"/>
      <c r="MW15" s="44"/>
      <c r="MX15" s="44"/>
      <c r="MY15" s="44"/>
      <c r="MZ15" s="44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4"/>
      <c r="NQ15" s="44"/>
      <c r="NR15" s="44"/>
      <c r="NS15" s="44"/>
      <c r="NT15" s="44"/>
      <c r="NU15" s="44"/>
      <c r="NV15" s="44"/>
      <c r="NW15" s="44"/>
      <c r="NX15" s="44"/>
      <c r="NY15" s="44"/>
      <c r="NZ15" s="44"/>
      <c r="OA15" s="44"/>
      <c r="OB15" s="44"/>
      <c r="OC15" s="44"/>
      <c r="OD15" s="44"/>
      <c r="OE15" s="44"/>
      <c r="OF15" s="44"/>
      <c r="OG15" s="44"/>
      <c r="OH15" s="44"/>
      <c r="OI15" s="44"/>
      <c r="OJ15" s="44"/>
      <c r="OK15" s="44"/>
      <c r="OL15" s="44"/>
      <c r="OM15" s="44"/>
      <c r="ON15" s="44"/>
      <c r="OO15" s="44"/>
      <c r="OP15" s="44"/>
      <c r="OQ15" s="44"/>
      <c r="OR15" s="44"/>
      <c r="OS15" s="44"/>
      <c r="OT15" s="44"/>
      <c r="OU15" s="44"/>
      <c r="OV15" s="44"/>
      <c r="OW15" s="44"/>
      <c r="OX15" s="44"/>
      <c r="OY15" s="44"/>
      <c r="OZ15" s="44"/>
      <c r="PA15" s="44"/>
      <c r="PB15" s="44"/>
      <c r="PC15" s="44"/>
      <c r="PD15" s="44"/>
      <c r="PE15" s="44"/>
      <c r="PF15" s="44"/>
      <c r="PG15" s="44"/>
      <c r="PH15" s="44"/>
      <c r="PI15" s="44"/>
      <c r="PJ15" s="44"/>
      <c r="PK15" s="44"/>
      <c r="PL15" s="44"/>
      <c r="PM15" s="44"/>
      <c r="PN15" s="44"/>
      <c r="PO15" s="44"/>
      <c r="PP15" s="44"/>
      <c r="PQ15" s="44"/>
      <c r="PR15" s="44"/>
      <c r="PS15" s="44"/>
      <c r="PT15" s="44"/>
      <c r="PU15" s="44"/>
      <c r="PV15" s="44"/>
      <c r="PW15" s="44"/>
      <c r="PX15" s="44"/>
      <c r="PY15" s="44"/>
      <c r="PZ15" s="44"/>
      <c r="QA15" s="44"/>
      <c r="QB15" s="44"/>
      <c r="QC15" s="44"/>
      <c r="QD15" s="44"/>
      <c r="QE15" s="44"/>
      <c r="QF15" s="44"/>
      <c r="QG15" s="44"/>
      <c r="QH15" s="44"/>
      <c r="QI15" s="44"/>
      <c r="QJ15" s="44"/>
      <c r="QK15" s="44"/>
      <c r="QL15" s="44"/>
      <c r="QM15" s="44"/>
      <c r="QN15" s="44"/>
      <c r="QO15" s="44"/>
      <c r="QP15" s="44"/>
      <c r="QQ15" s="44"/>
      <c r="QR15" s="44"/>
      <c r="QS15" s="44"/>
      <c r="QT15" s="44"/>
      <c r="QU15" s="44"/>
      <c r="QV15" s="44"/>
      <c r="QW15" s="44"/>
      <c r="QX15" s="44"/>
      <c r="QY15" s="44"/>
      <c r="QZ15" s="44"/>
      <c r="RA15" s="44"/>
      <c r="RB15" s="44"/>
      <c r="RC15" s="44"/>
      <c r="RD15" s="44"/>
      <c r="RE15" s="44"/>
      <c r="RF15" s="44"/>
      <c r="RG15" s="44"/>
      <c r="RH15" s="44"/>
      <c r="RI15" s="44"/>
      <c r="RJ15" s="44"/>
      <c r="RK15" s="44"/>
      <c r="RL15" s="44"/>
      <c r="RM15" s="44"/>
      <c r="RN15" s="44"/>
      <c r="RO15" s="44"/>
      <c r="RP15" s="44"/>
      <c r="RQ15" s="44"/>
      <c r="RR15" s="44"/>
      <c r="RS15" s="44"/>
      <c r="RT15" s="44"/>
      <c r="RU15" s="44"/>
      <c r="RV15" s="44"/>
      <c r="RW15" s="44"/>
      <c r="RX15" s="44"/>
      <c r="RY15" s="44"/>
      <c r="RZ15" s="44"/>
      <c r="SA15" s="44"/>
      <c r="SB15" s="44"/>
      <c r="SC15" s="44"/>
      <c r="SD15" s="44"/>
      <c r="SE15" s="44"/>
      <c r="SF15" s="44"/>
      <c r="SG15" s="44"/>
      <c r="SH15" s="44"/>
      <c r="SI15" s="44"/>
      <c r="SJ15" s="44"/>
      <c r="SK15" s="44"/>
      <c r="SL15" s="44"/>
      <c r="SM15" s="44"/>
      <c r="SN15" s="44"/>
      <c r="SO15" s="44"/>
      <c r="SP15" s="44"/>
      <c r="SQ15" s="44"/>
      <c r="SR15" s="44"/>
      <c r="SS15" s="44"/>
      <c r="ST15" s="44"/>
      <c r="SU15" s="44"/>
      <c r="SV15" s="44"/>
      <c r="SW15" s="44"/>
      <c r="SX15" s="44"/>
      <c r="SY15" s="44"/>
      <c r="SZ15" s="44"/>
      <c r="TA15" s="44"/>
      <c r="TB15" s="44"/>
      <c r="TC15" s="44"/>
      <c r="TD15" s="44"/>
      <c r="TE15" s="44"/>
      <c r="TF15" s="44"/>
      <c r="TG15" s="44"/>
      <c r="TH15" s="44"/>
      <c r="TI15" s="44"/>
      <c r="TJ15" s="44"/>
      <c r="TK15" s="44"/>
      <c r="TL15" s="44"/>
      <c r="TM15" s="44"/>
      <c r="TN15" s="44"/>
      <c r="TO15" s="44"/>
      <c r="TP15" s="44"/>
      <c r="TQ15" s="44"/>
      <c r="TR15" s="44"/>
      <c r="TS15" s="44"/>
      <c r="TT15" s="44"/>
      <c r="TU15" s="44"/>
      <c r="TV15" s="44"/>
      <c r="TW15" s="44"/>
      <c r="TX15" s="44"/>
      <c r="TY15" s="44"/>
      <c r="TZ15" s="44"/>
      <c r="UA15" s="44"/>
      <c r="UB15" s="44"/>
      <c r="UC15" s="44"/>
      <c r="UD15" s="44"/>
      <c r="UE15" s="44"/>
      <c r="UF15" s="44"/>
      <c r="UG15" s="44"/>
      <c r="UH15" s="44"/>
      <c r="UI15" s="44"/>
      <c r="UJ15" s="44"/>
      <c r="UK15" s="44"/>
      <c r="UL15" s="44"/>
      <c r="UM15" s="44"/>
      <c r="UN15" s="44"/>
      <c r="UO15" s="44"/>
      <c r="UP15" s="44"/>
      <c r="UQ15" s="44"/>
      <c r="UR15" s="44"/>
      <c r="US15" s="44"/>
      <c r="UT15" s="44"/>
      <c r="UU15" s="44"/>
      <c r="UV15" s="44"/>
      <c r="UW15" s="44"/>
      <c r="UX15" s="44"/>
      <c r="UY15" s="44"/>
      <c r="UZ15" s="44"/>
      <c r="VA15" s="44"/>
      <c r="VB15" s="44"/>
      <c r="VC15" s="44"/>
      <c r="VD15" s="44"/>
      <c r="VE15" s="44"/>
      <c r="VF15" s="44"/>
      <c r="VG15" s="44"/>
      <c r="VH15" s="44"/>
      <c r="VI15" s="44"/>
      <c r="VJ15" s="44"/>
      <c r="VK15" s="44"/>
      <c r="VL15" s="44"/>
      <c r="VM15" s="44"/>
      <c r="VN15" s="44"/>
      <c r="VO15" s="44"/>
      <c r="VP15" s="44"/>
      <c r="VQ15" s="44"/>
      <c r="VR15" s="44"/>
      <c r="VS15" s="44"/>
      <c r="VT15" s="44"/>
      <c r="VU15" s="44"/>
      <c r="VV15" s="44"/>
      <c r="VW15" s="44"/>
      <c r="VX15" s="44"/>
      <c r="VY15" s="44"/>
      <c r="VZ15" s="44"/>
      <c r="WA15" s="44"/>
      <c r="WB15" s="44"/>
      <c r="WC15" s="44"/>
      <c r="WD15" s="44"/>
      <c r="WE15" s="44"/>
      <c r="WF15" s="44"/>
      <c r="WG15" s="44"/>
      <c r="WH15" s="44"/>
      <c r="WI15" s="44"/>
      <c r="WJ15" s="44"/>
      <c r="WK15" s="44"/>
      <c r="WL15" s="44"/>
      <c r="WM15" s="44"/>
      <c r="WN15" s="44"/>
      <c r="WO15" s="44"/>
      <c r="WP15" s="44"/>
      <c r="WQ15" s="44"/>
      <c r="WR15" s="44"/>
      <c r="WS15" s="44"/>
      <c r="WT15" s="44"/>
      <c r="WU15" s="44"/>
      <c r="WV15" s="44"/>
      <c r="WW15" s="44"/>
      <c r="WX15" s="44"/>
      <c r="WY15" s="44"/>
      <c r="WZ15" s="44"/>
      <c r="XA15" s="44"/>
      <c r="XB15" s="44"/>
      <c r="XC15" s="44"/>
      <c r="XD15" s="44"/>
      <c r="XE15" s="44"/>
      <c r="XF15" s="44"/>
      <c r="XG15" s="44"/>
      <c r="XH15" s="44"/>
      <c r="XI15" s="44"/>
      <c r="XJ15" s="44"/>
      <c r="XK15" s="44"/>
      <c r="XL15" s="44"/>
      <c r="XM15" s="44"/>
      <c r="XN15" s="44"/>
      <c r="XO15" s="44"/>
      <c r="XP15" s="44"/>
      <c r="XQ15" s="44"/>
      <c r="XR15" s="44"/>
      <c r="XS15" s="44"/>
      <c r="XT15" s="44"/>
      <c r="XU15" s="44"/>
      <c r="XV15" s="44"/>
      <c r="XW15" s="44"/>
      <c r="XX15" s="44"/>
      <c r="XY15" s="44"/>
      <c r="XZ15" s="44"/>
      <c r="YA15" s="44"/>
      <c r="YB15" s="44"/>
      <c r="YC15" s="44"/>
      <c r="YD15" s="44"/>
      <c r="YE15" s="44"/>
      <c r="YF15" s="44"/>
      <c r="YG15" s="44"/>
      <c r="YH15" s="44"/>
      <c r="YI15" s="44"/>
      <c r="YJ15" s="44"/>
      <c r="YK15" s="44"/>
      <c r="YL15" s="44"/>
      <c r="YM15" s="44"/>
      <c r="YN15" s="44"/>
      <c r="YO15" s="44"/>
      <c r="YP15" s="44"/>
      <c r="YQ15" s="44"/>
      <c r="YR15" s="44"/>
      <c r="YS15" s="44"/>
      <c r="YT15" s="44"/>
      <c r="YU15" s="44"/>
      <c r="YV15" s="44"/>
      <c r="YW15" s="44"/>
      <c r="YX15" s="44"/>
      <c r="YY15" s="44"/>
      <c r="YZ15" s="44"/>
      <c r="ZA15" s="44"/>
      <c r="ZB15" s="44"/>
      <c r="ZC15" s="44"/>
      <c r="ZD15" s="44"/>
      <c r="ZE15" s="44"/>
      <c r="ZF15" s="44"/>
      <c r="ZG15" s="44"/>
      <c r="ZH15" s="44"/>
      <c r="ZI15" s="44"/>
      <c r="ZJ15" s="44"/>
      <c r="ZK15" s="44"/>
      <c r="ZL15" s="44"/>
      <c r="ZM15" s="44"/>
      <c r="ZN15" s="44"/>
      <c r="ZO15" s="44"/>
      <c r="ZP15" s="44"/>
      <c r="ZQ15" s="44"/>
      <c r="ZR15" s="44"/>
      <c r="ZS15" s="44"/>
      <c r="ZT15" s="44"/>
      <c r="ZU15" s="44"/>
      <c r="ZV15" s="44"/>
      <c r="ZW15" s="44"/>
      <c r="ZX15" s="44"/>
      <c r="ZY15" s="44"/>
      <c r="ZZ15" s="44"/>
      <c r="AAA15" s="44"/>
      <c r="AAB15" s="44"/>
      <c r="AAC15" s="44"/>
      <c r="AAD15" s="44"/>
      <c r="AAE15" s="44"/>
      <c r="AAF15" s="44"/>
      <c r="AAG15" s="44"/>
      <c r="AAH15" s="44"/>
      <c r="AAI15" s="44"/>
      <c r="AAJ15" s="44"/>
      <c r="AAK15" s="44"/>
      <c r="AAL15" s="44"/>
      <c r="AAM15" s="44"/>
      <c r="AAN15" s="44"/>
      <c r="AAO15" s="44"/>
      <c r="AAP15" s="44"/>
      <c r="AAQ15" s="44"/>
      <c r="AAR15" s="44"/>
      <c r="AAS15" s="44"/>
      <c r="AAT15" s="44"/>
      <c r="AAU15" s="44"/>
      <c r="AAV15" s="44"/>
      <c r="AAW15" s="44"/>
      <c r="AAX15" s="44"/>
      <c r="AAY15" s="44"/>
      <c r="AAZ15" s="44"/>
      <c r="ABA15" s="44"/>
      <c r="ABB15" s="44"/>
      <c r="ABC15" s="44"/>
      <c r="ABD15" s="44"/>
      <c r="ABE15" s="44"/>
      <c r="ABF15" s="44"/>
      <c r="ABG15" s="44"/>
      <c r="ABH15" s="44"/>
      <c r="ABI15" s="44"/>
      <c r="ABJ15" s="44"/>
      <c r="ABK15" s="44"/>
      <c r="ABL15" s="44"/>
      <c r="ABM15" s="44"/>
      <c r="ABN15" s="44"/>
      <c r="ABO15" s="44"/>
      <c r="ABP15" s="44"/>
      <c r="ABQ15" s="44"/>
      <c r="ABR15" s="44"/>
      <c r="ABS15" s="44"/>
      <c r="ABT15" s="44"/>
      <c r="ABU15" s="44"/>
      <c r="ABV15" s="44"/>
      <c r="ABW15" s="44"/>
      <c r="ABX15" s="44"/>
      <c r="ABY15" s="44"/>
      <c r="ABZ15" s="44"/>
      <c r="ACA15" s="44"/>
      <c r="ACB15" s="44"/>
      <c r="ACC15" s="44"/>
      <c r="ACD15" s="44"/>
      <c r="ACE15" s="44"/>
      <c r="ACF15" s="44"/>
      <c r="ACG15" s="44"/>
      <c r="ACH15" s="44"/>
      <c r="ACI15" s="44"/>
      <c r="ACJ15" s="44"/>
      <c r="ACK15" s="44"/>
      <c r="ACL15" s="44"/>
      <c r="ACM15" s="44"/>
      <c r="ACN15" s="44"/>
      <c r="ACO15" s="44"/>
      <c r="ACP15" s="44"/>
      <c r="ACQ15" s="44"/>
      <c r="ACR15" s="44"/>
      <c r="ACS15" s="44"/>
      <c r="ACT15" s="44"/>
      <c r="ACU15" s="44"/>
      <c r="ACV15" s="44"/>
      <c r="ACW15" s="44"/>
      <c r="ACX15" s="44"/>
      <c r="ACY15" s="44"/>
      <c r="ACZ15" s="44"/>
      <c r="ADA15" s="44"/>
      <c r="ADB15" s="44"/>
      <c r="ADC15" s="44"/>
      <c r="ADD15" s="44"/>
      <c r="ADE15" s="44"/>
      <c r="ADF15" s="44"/>
      <c r="ADG15" s="44"/>
      <c r="ADH15" s="44"/>
      <c r="ADI15" s="44"/>
      <c r="ADJ15" s="44"/>
      <c r="ADK15" s="44"/>
      <c r="ADL15" s="44"/>
      <c r="ADM15" s="44"/>
      <c r="ADN15" s="44"/>
      <c r="ADO15" s="44"/>
      <c r="ADP15" s="44"/>
      <c r="ADQ15" s="44"/>
      <c r="ADR15" s="44"/>
      <c r="ADS15" s="44"/>
      <c r="ADT15" s="44"/>
      <c r="ADU15" s="44"/>
      <c r="ADV15" s="44"/>
      <c r="ADW15" s="44"/>
      <c r="ADX15" s="44"/>
      <c r="ADY15" s="44"/>
      <c r="ADZ15" s="44"/>
      <c r="AEA15" s="44"/>
      <c r="AEB15" s="44"/>
      <c r="AEC15" s="44"/>
      <c r="AED15" s="44"/>
      <c r="AEE15" s="44"/>
      <c r="AEF15" s="44"/>
      <c r="AEG15" s="44"/>
      <c r="AEH15" s="44"/>
      <c r="AEI15" s="44"/>
      <c r="AEJ15" s="44"/>
      <c r="AEK15" s="44"/>
      <c r="AEL15" s="44"/>
      <c r="AEM15" s="44"/>
      <c r="AEN15" s="44"/>
      <c r="AEO15" s="44"/>
      <c r="AEP15" s="44"/>
      <c r="AEQ15" s="44"/>
      <c r="AER15" s="44"/>
      <c r="AES15" s="44"/>
      <c r="AET15" s="44"/>
      <c r="AEU15" s="44"/>
      <c r="AEV15" s="44"/>
      <c r="AEW15" s="44"/>
      <c r="AEX15" s="44"/>
      <c r="AEY15" s="44"/>
      <c r="AEZ15" s="44"/>
      <c r="AFA15" s="44"/>
      <c r="AFB15" s="44"/>
      <c r="AFC15" s="44"/>
      <c r="AFD15" s="44"/>
      <c r="AFE15" s="44"/>
      <c r="AFF15" s="44"/>
      <c r="AFG15" s="44"/>
      <c r="AFH15" s="44"/>
      <c r="AFI15" s="44"/>
      <c r="AFJ15" s="44"/>
      <c r="AFK15" s="44"/>
      <c r="AFL15" s="44"/>
      <c r="AFM15" s="44"/>
      <c r="AFN15" s="44"/>
      <c r="AFO15" s="44"/>
      <c r="AFP15" s="44"/>
      <c r="AFQ15" s="44"/>
      <c r="AFR15" s="44"/>
      <c r="AFS15" s="44"/>
      <c r="AFT15" s="44"/>
      <c r="AFU15" s="44"/>
      <c r="AFV15" s="44"/>
      <c r="AFW15" s="44"/>
      <c r="AFX15" s="44"/>
      <c r="AFY15" s="44"/>
      <c r="AFZ15" s="44"/>
      <c r="AGA15" s="44"/>
      <c r="AGB15" s="44"/>
      <c r="AGC15" s="44"/>
      <c r="AGD15" s="44"/>
      <c r="AGE15" s="44"/>
      <c r="AGF15" s="44"/>
      <c r="AGG15" s="44"/>
      <c r="AGH15" s="44"/>
      <c r="AGI15" s="44"/>
      <c r="AGJ15" s="44"/>
      <c r="AGK15" s="44"/>
      <c r="AGL15" s="44"/>
      <c r="AGM15" s="44"/>
      <c r="AGN15" s="44"/>
      <c r="AGO15" s="44"/>
      <c r="AGP15" s="44"/>
      <c r="AGQ15" s="44"/>
      <c r="AGR15" s="44"/>
      <c r="AGS15" s="44"/>
      <c r="AGT15" s="44"/>
      <c r="AGU15" s="44"/>
      <c r="AGV15" s="44"/>
      <c r="AGW15" s="44"/>
      <c r="AGX15" s="44"/>
      <c r="AGY15" s="44"/>
      <c r="AGZ15" s="44"/>
      <c r="AHA15" s="44"/>
      <c r="AHB15" s="44"/>
      <c r="AHC15" s="44"/>
      <c r="AHD15" s="44"/>
      <c r="AHE15" s="44"/>
      <c r="AHF15" s="44"/>
      <c r="AHG15" s="44"/>
      <c r="AHH15" s="44"/>
      <c r="AHI15" s="44"/>
      <c r="AHJ15" s="44"/>
      <c r="AHK15" s="44"/>
      <c r="AHL15" s="44"/>
      <c r="AHM15" s="44"/>
      <c r="AHN15" s="44"/>
      <c r="AHO15" s="44"/>
      <c r="AHP15" s="44"/>
      <c r="AHQ15" s="44"/>
      <c r="AHR15" s="44"/>
      <c r="AHS15" s="44"/>
      <c r="AHT15" s="44"/>
      <c r="AHU15" s="44"/>
      <c r="AHV15" s="44"/>
      <c r="AHW15" s="44"/>
      <c r="AHX15" s="44"/>
      <c r="AHY15" s="44"/>
      <c r="AHZ15" s="44"/>
      <c r="AIA15" s="44"/>
      <c r="AIB15" s="44"/>
      <c r="AIC15" s="44"/>
      <c r="AID15" s="44"/>
      <c r="AIE15" s="44"/>
      <c r="AIF15" s="44"/>
      <c r="AIG15" s="44"/>
      <c r="AIH15" s="44"/>
      <c r="AII15" s="44"/>
      <c r="AIJ15" s="44"/>
      <c r="AIK15" s="44"/>
      <c r="AIL15" s="44"/>
      <c r="AIM15" s="44"/>
      <c r="AIN15" s="44"/>
      <c r="AIO15" s="44"/>
      <c r="AIP15" s="44"/>
      <c r="AIQ15" s="44"/>
      <c r="AIR15" s="44"/>
      <c r="AIS15" s="44"/>
      <c r="AIT15" s="44"/>
      <c r="AIU15" s="44"/>
      <c r="AIV15" s="44"/>
      <c r="AIW15" s="44"/>
      <c r="AIX15" s="44"/>
      <c r="AIY15" s="44"/>
      <c r="AIZ15" s="44"/>
      <c r="AJA15" s="44"/>
      <c r="AJB15" s="44"/>
      <c r="AJC15" s="44"/>
      <c r="AJD15" s="44"/>
      <c r="AJE15" s="44"/>
      <c r="AJF15" s="44"/>
      <c r="AJG15" s="44"/>
      <c r="AJH15" s="44"/>
      <c r="AJI15" s="44"/>
      <c r="AJJ15" s="44"/>
      <c r="AJK15" s="44"/>
      <c r="AJL15" s="44"/>
      <c r="AJM15" s="44"/>
      <c r="AJN15" s="44"/>
      <c r="AJO15" s="44"/>
      <c r="AJP15" s="44"/>
      <c r="AJQ15" s="44"/>
      <c r="AJR15" s="44"/>
      <c r="AJS15" s="44"/>
      <c r="AJT15" s="44"/>
      <c r="AJU15" s="44"/>
      <c r="AJV15" s="44"/>
      <c r="AJW15" s="44"/>
      <c r="AJX15" s="44"/>
      <c r="AJY15" s="44"/>
      <c r="AJZ15" s="44"/>
      <c r="AKA15" s="44"/>
      <c r="AKB15" s="44"/>
      <c r="AKC15" s="44"/>
      <c r="AKD15" s="44"/>
      <c r="AKE15" s="44"/>
      <c r="AKF15" s="44"/>
      <c r="AKG15" s="44"/>
      <c r="AKH15" s="44"/>
      <c r="AKI15" s="44"/>
      <c r="AKJ15" s="44"/>
      <c r="AKK15" s="44"/>
      <c r="AKL15" s="44"/>
      <c r="AKM15" s="44"/>
      <c r="AKN15" s="44"/>
      <c r="AKO15" s="44"/>
      <c r="AKP15" s="44"/>
      <c r="AKQ15" s="44"/>
      <c r="AKR15" s="44"/>
      <c r="AKS15" s="44"/>
      <c r="AKT15" s="44"/>
      <c r="AKU15" s="44"/>
      <c r="AKV15" s="44"/>
      <c r="AKW15" s="44"/>
      <c r="AKX15" s="44"/>
      <c r="AKY15" s="44"/>
      <c r="AKZ15" s="44"/>
      <c r="ALA15" s="44"/>
      <c r="ALB15" s="44"/>
      <c r="ALC15" s="44"/>
      <c r="ALD15" s="44"/>
      <c r="ALE15" s="44"/>
      <c r="ALF15" s="44"/>
      <c r="ALG15" s="44"/>
      <c r="ALH15" s="44"/>
      <c r="ALI15" s="44"/>
      <c r="ALJ15" s="44"/>
      <c r="ALK15" s="44"/>
      <c r="ALL15" s="44"/>
      <c r="ALM15" s="44"/>
      <c r="ALN15" s="44"/>
      <c r="ALO15" s="44"/>
      <c r="ALP15" s="44"/>
      <c r="ALQ15" s="44"/>
      <c r="ALR15" s="44"/>
      <c r="ALS15" s="44"/>
      <c r="ALT15" s="44"/>
      <c r="ALU15" s="44"/>
      <c r="ALV15" s="44"/>
      <c r="ALW15" s="44"/>
      <c r="ALX15" s="44"/>
      <c r="ALY15" s="44"/>
      <c r="ALZ15" s="44"/>
      <c r="AMA15" s="44"/>
      <c r="AMB15" s="44"/>
      <c r="AMC15" s="44"/>
      <c r="AMD15" s="44"/>
      <c r="AME15" s="44"/>
      <c r="AMF15" s="44"/>
      <c r="AMG15" s="44"/>
      <c r="AMH15" s="44"/>
      <c r="AMI15" s="44"/>
    </row>
    <row r="16" spans="1:1024" s="109" customFormat="1" x14ac:dyDescent="0.25">
      <c r="A16" s="73"/>
      <c r="B16" s="74"/>
      <c r="C16" s="74"/>
      <c r="D16" s="74"/>
      <c r="E16" s="74"/>
      <c r="F16" s="74"/>
      <c r="G16" s="74"/>
      <c r="H16" s="7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4"/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4"/>
      <c r="NQ16" s="44"/>
      <c r="NR16" s="44"/>
      <c r="NS16" s="44"/>
      <c r="NT16" s="44"/>
      <c r="NU16" s="44"/>
      <c r="NV16" s="44"/>
      <c r="NW16" s="44"/>
      <c r="NX16" s="44"/>
      <c r="NY16" s="44"/>
      <c r="NZ16" s="44"/>
      <c r="OA16" s="44"/>
      <c r="OB16" s="44"/>
      <c r="OC16" s="44"/>
      <c r="OD16" s="44"/>
      <c r="OE16" s="44"/>
      <c r="OF16" s="44"/>
      <c r="OG16" s="44"/>
      <c r="OH16" s="44"/>
      <c r="OI16" s="44"/>
      <c r="OJ16" s="44"/>
      <c r="OK16" s="44"/>
      <c r="OL16" s="44"/>
      <c r="OM16" s="44"/>
      <c r="ON16" s="44"/>
      <c r="OO16" s="44"/>
      <c r="OP16" s="44"/>
      <c r="OQ16" s="44"/>
      <c r="OR16" s="44"/>
      <c r="OS16" s="44"/>
      <c r="OT16" s="44"/>
      <c r="OU16" s="44"/>
      <c r="OV16" s="44"/>
      <c r="OW16" s="44"/>
      <c r="OX16" s="44"/>
      <c r="OY16" s="44"/>
      <c r="OZ16" s="44"/>
      <c r="PA16" s="44"/>
      <c r="PB16" s="44"/>
      <c r="PC16" s="44"/>
      <c r="PD16" s="44"/>
      <c r="PE16" s="44"/>
      <c r="PF16" s="44"/>
      <c r="PG16" s="44"/>
      <c r="PH16" s="44"/>
      <c r="PI16" s="44"/>
      <c r="PJ16" s="44"/>
      <c r="PK16" s="44"/>
      <c r="PL16" s="44"/>
      <c r="PM16" s="44"/>
      <c r="PN16" s="44"/>
      <c r="PO16" s="44"/>
      <c r="PP16" s="44"/>
      <c r="PQ16" s="44"/>
      <c r="PR16" s="44"/>
      <c r="PS16" s="44"/>
      <c r="PT16" s="44"/>
      <c r="PU16" s="44"/>
      <c r="PV16" s="44"/>
      <c r="PW16" s="44"/>
      <c r="PX16" s="44"/>
      <c r="PY16" s="44"/>
      <c r="PZ16" s="44"/>
      <c r="QA16" s="44"/>
      <c r="QB16" s="44"/>
      <c r="QC16" s="44"/>
      <c r="QD16" s="44"/>
      <c r="QE16" s="44"/>
      <c r="QF16" s="44"/>
      <c r="QG16" s="44"/>
      <c r="QH16" s="44"/>
      <c r="QI16" s="44"/>
      <c r="QJ16" s="44"/>
      <c r="QK16" s="44"/>
      <c r="QL16" s="44"/>
      <c r="QM16" s="44"/>
      <c r="QN16" s="44"/>
      <c r="QO16" s="44"/>
      <c r="QP16" s="44"/>
      <c r="QQ16" s="44"/>
      <c r="QR16" s="44"/>
      <c r="QS16" s="44"/>
      <c r="QT16" s="44"/>
      <c r="QU16" s="44"/>
      <c r="QV16" s="44"/>
      <c r="QW16" s="44"/>
      <c r="QX16" s="44"/>
      <c r="QY16" s="44"/>
      <c r="QZ16" s="44"/>
      <c r="RA16" s="44"/>
      <c r="RB16" s="44"/>
      <c r="RC16" s="44"/>
      <c r="RD16" s="44"/>
      <c r="RE16" s="44"/>
      <c r="RF16" s="44"/>
      <c r="RG16" s="44"/>
      <c r="RH16" s="44"/>
      <c r="RI16" s="44"/>
      <c r="RJ16" s="44"/>
      <c r="RK16" s="44"/>
      <c r="RL16" s="44"/>
      <c r="RM16" s="44"/>
      <c r="RN16" s="44"/>
      <c r="RO16" s="44"/>
      <c r="RP16" s="44"/>
      <c r="RQ16" s="44"/>
      <c r="RR16" s="44"/>
      <c r="RS16" s="44"/>
      <c r="RT16" s="44"/>
      <c r="RU16" s="44"/>
      <c r="RV16" s="44"/>
      <c r="RW16" s="44"/>
      <c r="RX16" s="44"/>
      <c r="RY16" s="44"/>
      <c r="RZ16" s="44"/>
      <c r="SA16" s="44"/>
      <c r="SB16" s="44"/>
      <c r="SC16" s="44"/>
      <c r="SD16" s="44"/>
      <c r="SE16" s="44"/>
      <c r="SF16" s="44"/>
      <c r="SG16" s="44"/>
      <c r="SH16" s="44"/>
      <c r="SI16" s="44"/>
      <c r="SJ16" s="44"/>
      <c r="SK16" s="44"/>
      <c r="SL16" s="44"/>
      <c r="SM16" s="44"/>
      <c r="SN16" s="44"/>
      <c r="SO16" s="44"/>
      <c r="SP16" s="44"/>
      <c r="SQ16" s="44"/>
      <c r="SR16" s="44"/>
      <c r="SS16" s="44"/>
      <c r="ST16" s="44"/>
      <c r="SU16" s="44"/>
      <c r="SV16" s="44"/>
      <c r="SW16" s="44"/>
      <c r="SX16" s="44"/>
      <c r="SY16" s="44"/>
      <c r="SZ16" s="44"/>
      <c r="TA16" s="44"/>
      <c r="TB16" s="44"/>
      <c r="TC16" s="44"/>
      <c r="TD16" s="44"/>
      <c r="TE16" s="44"/>
      <c r="TF16" s="44"/>
      <c r="TG16" s="44"/>
      <c r="TH16" s="44"/>
      <c r="TI16" s="44"/>
      <c r="TJ16" s="44"/>
      <c r="TK16" s="44"/>
      <c r="TL16" s="44"/>
      <c r="TM16" s="44"/>
      <c r="TN16" s="44"/>
      <c r="TO16" s="44"/>
      <c r="TP16" s="44"/>
      <c r="TQ16" s="44"/>
      <c r="TR16" s="44"/>
      <c r="TS16" s="44"/>
      <c r="TT16" s="44"/>
      <c r="TU16" s="44"/>
      <c r="TV16" s="44"/>
      <c r="TW16" s="44"/>
      <c r="TX16" s="44"/>
      <c r="TY16" s="44"/>
      <c r="TZ16" s="44"/>
      <c r="UA16" s="44"/>
      <c r="UB16" s="44"/>
      <c r="UC16" s="44"/>
      <c r="UD16" s="44"/>
      <c r="UE16" s="44"/>
      <c r="UF16" s="44"/>
      <c r="UG16" s="44"/>
      <c r="UH16" s="44"/>
      <c r="UI16" s="44"/>
      <c r="UJ16" s="44"/>
      <c r="UK16" s="44"/>
      <c r="UL16" s="44"/>
      <c r="UM16" s="44"/>
      <c r="UN16" s="44"/>
      <c r="UO16" s="44"/>
      <c r="UP16" s="44"/>
      <c r="UQ16" s="44"/>
      <c r="UR16" s="44"/>
      <c r="US16" s="44"/>
      <c r="UT16" s="44"/>
      <c r="UU16" s="44"/>
      <c r="UV16" s="44"/>
      <c r="UW16" s="44"/>
      <c r="UX16" s="44"/>
      <c r="UY16" s="44"/>
      <c r="UZ16" s="44"/>
      <c r="VA16" s="44"/>
      <c r="VB16" s="44"/>
      <c r="VC16" s="44"/>
      <c r="VD16" s="44"/>
      <c r="VE16" s="44"/>
      <c r="VF16" s="44"/>
      <c r="VG16" s="44"/>
      <c r="VH16" s="44"/>
      <c r="VI16" s="44"/>
      <c r="VJ16" s="44"/>
      <c r="VK16" s="44"/>
      <c r="VL16" s="44"/>
      <c r="VM16" s="44"/>
      <c r="VN16" s="44"/>
      <c r="VO16" s="44"/>
      <c r="VP16" s="44"/>
      <c r="VQ16" s="44"/>
      <c r="VR16" s="44"/>
      <c r="VS16" s="44"/>
      <c r="VT16" s="44"/>
      <c r="VU16" s="44"/>
      <c r="VV16" s="44"/>
      <c r="VW16" s="44"/>
      <c r="VX16" s="44"/>
      <c r="VY16" s="44"/>
      <c r="VZ16" s="44"/>
      <c r="WA16" s="44"/>
      <c r="WB16" s="44"/>
      <c r="WC16" s="44"/>
      <c r="WD16" s="44"/>
      <c r="WE16" s="44"/>
      <c r="WF16" s="44"/>
      <c r="WG16" s="44"/>
      <c r="WH16" s="44"/>
      <c r="WI16" s="44"/>
      <c r="WJ16" s="44"/>
      <c r="WK16" s="44"/>
      <c r="WL16" s="44"/>
      <c r="WM16" s="44"/>
      <c r="WN16" s="44"/>
      <c r="WO16" s="44"/>
      <c r="WP16" s="44"/>
      <c r="WQ16" s="44"/>
      <c r="WR16" s="44"/>
      <c r="WS16" s="44"/>
      <c r="WT16" s="44"/>
      <c r="WU16" s="44"/>
      <c r="WV16" s="44"/>
      <c r="WW16" s="44"/>
      <c r="WX16" s="44"/>
      <c r="WY16" s="44"/>
      <c r="WZ16" s="44"/>
      <c r="XA16" s="44"/>
      <c r="XB16" s="44"/>
      <c r="XC16" s="44"/>
      <c r="XD16" s="44"/>
      <c r="XE16" s="44"/>
      <c r="XF16" s="44"/>
      <c r="XG16" s="44"/>
      <c r="XH16" s="44"/>
      <c r="XI16" s="44"/>
      <c r="XJ16" s="44"/>
      <c r="XK16" s="44"/>
      <c r="XL16" s="44"/>
      <c r="XM16" s="44"/>
      <c r="XN16" s="44"/>
      <c r="XO16" s="44"/>
      <c r="XP16" s="44"/>
      <c r="XQ16" s="44"/>
      <c r="XR16" s="44"/>
      <c r="XS16" s="44"/>
      <c r="XT16" s="44"/>
      <c r="XU16" s="44"/>
      <c r="XV16" s="44"/>
      <c r="XW16" s="44"/>
      <c r="XX16" s="44"/>
      <c r="XY16" s="44"/>
      <c r="XZ16" s="44"/>
      <c r="YA16" s="44"/>
      <c r="YB16" s="44"/>
      <c r="YC16" s="44"/>
      <c r="YD16" s="44"/>
      <c r="YE16" s="44"/>
      <c r="YF16" s="44"/>
      <c r="YG16" s="44"/>
      <c r="YH16" s="44"/>
      <c r="YI16" s="44"/>
      <c r="YJ16" s="44"/>
      <c r="YK16" s="44"/>
      <c r="YL16" s="44"/>
      <c r="YM16" s="44"/>
      <c r="YN16" s="44"/>
      <c r="YO16" s="44"/>
      <c r="YP16" s="44"/>
      <c r="YQ16" s="44"/>
      <c r="YR16" s="44"/>
      <c r="YS16" s="44"/>
      <c r="YT16" s="44"/>
      <c r="YU16" s="44"/>
      <c r="YV16" s="44"/>
      <c r="YW16" s="44"/>
      <c r="YX16" s="44"/>
      <c r="YY16" s="44"/>
      <c r="YZ16" s="44"/>
      <c r="ZA16" s="44"/>
      <c r="ZB16" s="44"/>
      <c r="ZC16" s="44"/>
      <c r="ZD16" s="44"/>
      <c r="ZE16" s="44"/>
      <c r="ZF16" s="44"/>
      <c r="ZG16" s="44"/>
      <c r="ZH16" s="44"/>
      <c r="ZI16" s="44"/>
      <c r="ZJ16" s="44"/>
      <c r="ZK16" s="44"/>
      <c r="ZL16" s="44"/>
      <c r="ZM16" s="44"/>
      <c r="ZN16" s="44"/>
      <c r="ZO16" s="44"/>
      <c r="ZP16" s="44"/>
      <c r="ZQ16" s="44"/>
      <c r="ZR16" s="44"/>
      <c r="ZS16" s="44"/>
      <c r="ZT16" s="44"/>
      <c r="ZU16" s="44"/>
      <c r="ZV16" s="44"/>
      <c r="ZW16" s="44"/>
      <c r="ZX16" s="44"/>
      <c r="ZY16" s="44"/>
      <c r="ZZ16" s="44"/>
      <c r="AAA16" s="44"/>
      <c r="AAB16" s="44"/>
      <c r="AAC16" s="44"/>
      <c r="AAD16" s="44"/>
      <c r="AAE16" s="44"/>
      <c r="AAF16" s="44"/>
      <c r="AAG16" s="44"/>
      <c r="AAH16" s="44"/>
      <c r="AAI16" s="44"/>
      <c r="AAJ16" s="44"/>
      <c r="AAK16" s="44"/>
      <c r="AAL16" s="44"/>
      <c r="AAM16" s="44"/>
      <c r="AAN16" s="44"/>
      <c r="AAO16" s="44"/>
      <c r="AAP16" s="44"/>
      <c r="AAQ16" s="44"/>
      <c r="AAR16" s="44"/>
      <c r="AAS16" s="44"/>
      <c r="AAT16" s="44"/>
      <c r="AAU16" s="44"/>
      <c r="AAV16" s="44"/>
      <c r="AAW16" s="44"/>
      <c r="AAX16" s="44"/>
      <c r="AAY16" s="44"/>
      <c r="AAZ16" s="44"/>
      <c r="ABA16" s="44"/>
      <c r="ABB16" s="44"/>
      <c r="ABC16" s="44"/>
      <c r="ABD16" s="44"/>
      <c r="ABE16" s="44"/>
      <c r="ABF16" s="44"/>
      <c r="ABG16" s="44"/>
      <c r="ABH16" s="44"/>
      <c r="ABI16" s="44"/>
      <c r="ABJ16" s="44"/>
      <c r="ABK16" s="44"/>
      <c r="ABL16" s="44"/>
      <c r="ABM16" s="44"/>
      <c r="ABN16" s="44"/>
      <c r="ABO16" s="44"/>
      <c r="ABP16" s="44"/>
      <c r="ABQ16" s="44"/>
      <c r="ABR16" s="44"/>
      <c r="ABS16" s="44"/>
      <c r="ABT16" s="44"/>
      <c r="ABU16" s="44"/>
      <c r="ABV16" s="44"/>
      <c r="ABW16" s="44"/>
      <c r="ABX16" s="44"/>
      <c r="ABY16" s="44"/>
      <c r="ABZ16" s="44"/>
      <c r="ACA16" s="44"/>
      <c r="ACB16" s="44"/>
      <c r="ACC16" s="44"/>
      <c r="ACD16" s="44"/>
      <c r="ACE16" s="44"/>
      <c r="ACF16" s="44"/>
      <c r="ACG16" s="44"/>
      <c r="ACH16" s="44"/>
      <c r="ACI16" s="44"/>
      <c r="ACJ16" s="44"/>
      <c r="ACK16" s="44"/>
      <c r="ACL16" s="44"/>
      <c r="ACM16" s="44"/>
      <c r="ACN16" s="44"/>
      <c r="ACO16" s="44"/>
      <c r="ACP16" s="44"/>
      <c r="ACQ16" s="44"/>
      <c r="ACR16" s="44"/>
      <c r="ACS16" s="44"/>
      <c r="ACT16" s="44"/>
      <c r="ACU16" s="44"/>
      <c r="ACV16" s="44"/>
      <c r="ACW16" s="44"/>
      <c r="ACX16" s="44"/>
      <c r="ACY16" s="44"/>
      <c r="ACZ16" s="44"/>
      <c r="ADA16" s="44"/>
      <c r="ADB16" s="44"/>
      <c r="ADC16" s="44"/>
      <c r="ADD16" s="44"/>
      <c r="ADE16" s="44"/>
      <c r="ADF16" s="44"/>
      <c r="ADG16" s="44"/>
      <c r="ADH16" s="44"/>
      <c r="ADI16" s="44"/>
      <c r="ADJ16" s="44"/>
      <c r="ADK16" s="44"/>
      <c r="ADL16" s="44"/>
      <c r="ADM16" s="44"/>
      <c r="ADN16" s="44"/>
      <c r="ADO16" s="44"/>
      <c r="ADP16" s="44"/>
      <c r="ADQ16" s="44"/>
      <c r="ADR16" s="44"/>
      <c r="ADS16" s="44"/>
      <c r="ADT16" s="44"/>
      <c r="ADU16" s="44"/>
      <c r="ADV16" s="44"/>
      <c r="ADW16" s="44"/>
      <c r="ADX16" s="44"/>
      <c r="ADY16" s="44"/>
      <c r="ADZ16" s="44"/>
      <c r="AEA16" s="44"/>
      <c r="AEB16" s="44"/>
      <c r="AEC16" s="44"/>
      <c r="AED16" s="44"/>
      <c r="AEE16" s="44"/>
      <c r="AEF16" s="44"/>
      <c r="AEG16" s="44"/>
      <c r="AEH16" s="44"/>
      <c r="AEI16" s="44"/>
      <c r="AEJ16" s="44"/>
      <c r="AEK16" s="44"/>
      <c r="AEL16" s="44"/>
      <c r="AEM16" s="44"/>
      <c r="AEN16" s="44"/>
      <c r="AEO16" s="44"/>
      <c r="AEP16" s="44"/>
      <c r="AEQ16" s="44"/>
      <c r="AER16" s="44"/>
      <c r="AES16" s="44"/>
      <c r="AET16" s="44"/>
      <c r="AEU16" s="44"/>
      <c r="AEV16" s="44"/>
      <c r="AEW16" s="44"/>
      <c r="AEX16" s="44"/>
      <c r="AEY16" s="44"/>
      <c r="AEZ16" s="44"/>
      <c r="AFA16" s="44"/>
      <c r="AFB16" s="44"/>
      <c r="AFC16" s="44"/>
      <c r="AFD16" s="44"/>
      <c r="AFE16" s="44"/>
      <c r="AFF16" s="44"/>
      <c r="AFG16" s="44"/>
      <c r="AFH16" s="44"/>
      <c r="AFI16" s="44"/>
      <c r="AFJ16" s="44"/>
      <c r="AFK16" s="44"/>
      <c r="AFL16" s="44"/>
      <c r="AFM16" s="44"/>
      <c r="AFN16" s="44"/>
      <c r="AFO16" s="44"/>
      <c r="AFP16" s="44"/>
      <c r="AFQ16" s="44"/>
      <c r="AFR16" s="44"/>
      <c r="AFS16" s="44"/>
      <c r="AFT16" s="44"/>
      <c r="AFU16" s="44"/>
      <c r="AFV16" s="44"/>
      <c r="AFW16" s="44"/>
      <c r="AFX16" s="44"/>
      <c r="AFY16" s="44"/>
      <c r="AFZ16" s="44"/>
      <c r="AGA16" s="44"/>
      <c r="AGB16" s="44"/>
      <c r="AGC16" s="44"/>
      <c r="AGD16" s="44"/>
      <c r="AGE16" s="44"/>
      <c r="AGF16" s="44"/>
      <c r="AGG16" s="44"/>
      <c r="AGH16" s="44"/>
      <c r="AGI16" s="44"/>
      <c r="AGJ16" s="44"/>
      <c r="AGK16" s="44"/>
      <c r="AGL16" s="44"/>
      <c r="AGM16" s="44"/>
      <c r="AGN16" s="44"/>
      <c r="AGO16" s="44"/>
      <c r="AGP16" s="44"/>
      <c r="AGQ16" s="44"/>
      <c r="AGR16" s="44"/>
      <c r="AGS16" s="44"/>
      <c r="AGT16" s="44"/>
      <c r="AGU16" s="44"/>
      <c r="AGV16" s="44"/>
      <c r="AGW16" s="44"/>
      <c r="AGX16" s="44"/>
      <c r="AGY16" s="44"/>
      <c r="AGZ16" s="44"/>
      <c r="AHA16" s="44"/>
      <c r="AHB16" s="44"/>
      <c r="AHC16" s="44"/>
      <c r="AHD16" s="44"/>
      <c r="AHE16" s="44"/>
      <c r="AHF16" s="44"/>
      <c r="AHG16" s="44"/>
      <c r="AHH16" s="44"/>
      <c r="AHI16" s="44"/>
      <c r="AHJ16" s="44"/>
      <c r="AHK16" s="44"/>
      <c r="AHL16" s="44"/>
      <c r="AHM16" s="44"/>
      <c r="AHN16" s="44"/>
      <c r="AHO16" s="44"/>
      <c r="AHP16" s="44"/>
      <c r="AHQ16" s="44"/>
      <c r="AHR16" s="44"/>
      <c r="AHS16" s="44"/>
      <c r="AHT16" s="44"/>
      <c r="AHU16" s="44"/>
      <c r="AHV16" s="44"/>
      <c r="AHW16" s="44"/>
      <c r="AHX16" s="44"/>
      <c r="AHY16" s="44"/>
      <c r="AHZ16" s="44"/>
      <c r="AIA16" s="44"/>
      <c r="AIB16" s="44"/>
      <c r="AIC16" s="44"/>
      <c r="AID16" s="44"/>
      <c r="AIE16" s="44"/>
      <c r="AIF16" s="44"/>
      <c r="AIG16" s="44"/>
      <c r="AIH16" s="44"/>
      <c r="AII16" s="44"/>
      <c r="AIJ16" s="44"/>
      <c r="AIK16" s="44"/>
      <c r="AIL16" s="44"/>
      <c r="AIM16" s="44"/>
      <c r="AIN16" s="44"/>
      <c r="AIO16" s="44"/>
      <c r="AIP16" s="44"/>
      <c r="AIQ16" s="44"/>
      <c r="AIR16" s="44"/>
      <c r="AIS16" s="44"/>
      <c r="AIT16" s="44"/>
      <c r="AIU16" s="44"/>
      <c r="AIV16" s="44"/>
      <c r="AIW16" s="44"/>
      <c r="AIX16" s="44"/>
      <c r="AIY16" s="44"/>
      <c r="AIZ16" s="44"/>
      <c r="AJA16" s="44"/>
      <c r="AJB16" s="44"/>
      <c r="AJC16" s="44"/>
      <c r="AJD16" s="44"/>
      <c r="AJE16" s="44"/>
      <c r="AJF16" s="44"/>
      <c r="AJG16" s="44"/>
      <c r="AJH16" s="44"/>
      <c r="AJI16" s="44"/>
      <c r="AJJ16" s="44"/>
      <c r="AJK16" s="44"/>
      <c r="AJL16" s="44"/>
      <c r="AJM16" s="44"/>
      <c r="AJN16" s="44"/>
      <c r="AJO16" s="44"/>
      <c r="AJP16" s="44"/>
      <c r="AJQ16" s="44"/>
      <c r="AJR16" s="44"/>
      <c r="AJS16" s="44"/>
      <c r="AJT16" s="44"/>
      <c r="AJU16" s="44"/>
      <c r="AJV16" s="44"/>
      <c r="AJW16" s="44"/>
      <c r="AJX16" s="44"/>
      <c r="AJY16" s="44"/>
      <c r="AJZ16" s="44"/>
      <c r="AKA16" s="44"/>
      <c r="AKB16" s="44"/>
      <c r="AKC16" s="44"/>
      <c r="AKD16" s="44"/>
      <c r="AKE16" s="44"/>
      <c r="AKF16" s="44"/>
      <c r="AKG16" s="44"/>
      <c r="AKH16" s="44"/>
      <c r="AKI16" s="44"/>
      <c r="AKJ16" s="44"/>
      <c r="AKK16" s="44"/>
      <c r="AKL16" s="44"/>
      <c r="AKM16" s="44"/>
      <c r="AKN16" s="44"/>
      <c r="AKO16" s="44"/>
      <c r="AKP16" s="44"/>
      <c r="AKQ16" s="44"/>
      <c r="AKR16" s="44"/>
      <c r="AKS16" s="44"/>
      <c r="AKT16" s="44"/>
      <c r="AKU16" s="44"/>
      <c r="AKV16" s="44"/>
      <c r="AKW16" s="44"/>
      <c r="AKX16" s="44"/>
      <c r="AKY16" s="44"/>
      <c r="AKZ16" s="44"/>
      <c r="ALA16" s="44"/>
      <c r="ALB16" s="44"/>
      <c r="ALC16" s="44"/>
      <c r="ALD16" s="44"/>
      <c r="ALE16" s="44"/>
      <c r="ALF16" s="44"/>
      <c r="ALG16" s="44"/>
      <c r="ALH16" s="44"/>
      <c r="ALI16" s="44"/>
      <c r="ALJ16" s="44"/>
      <c r="ALK16" s="44"/>
      <c r="ALL16" s="44"/>
      <c r="ALM16" s="44"/>
      <c r="ALN16" s="44"/>
      <c r="ALO16" s="44"/>
      <c r="ALP16" s="44"/>
      <c r="ALQ16" s="44"/>
      <c r="ALR16" s="44"/>
      <c r="ALS16" s="44"/>
      <c r="ALT16" s="44"/>
      <c r="ALU16" s="44"/>
      <c r="ALV16" s="44"/>
      <c r="ALW16" s="44"/>
      <c r="ALX16" s="44"/>
      <c r="ALY16" s="44"/>
      <c r="ALZ16" s="44"/>
      <c r="AMA16" s="44"/>
      <c r="AMB16" s="44"/>
      <c r="AMC16" s="44"/>
      <c r="AMD16" s="44"/>
      <c r="AME16" s="44"/>
      <c r="AMF16" s="44"/>
      <c r="AMG16" s="44"/>
      <c r="AMH16" s="44"/>
      <c r="AMI16" s="44"/>
      <c r="AMJ16" s="44"/>
    </row>
    <row r="17" spans="1:1024" s="33" customFormat="1" ht="15.75" x14ac:dyDescent="0.25">
      <c r="A17" s="46"/>
      <c r="B17" s="54"/>
      <c r="C17" s="54"/>
      <c r="D17" s="54"/>
      <c r="E17" s="54"/>
      <c r="F17" s="54"/>
      <c r="G17" s="54"/>
      <c r="H17" s="5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  <c r="IW17" s="44"/>
      <c r="IX17" s="44"/>
      <c r="IY17" s="44"/>
      <c r="IZ17" s="44"/>
      <c r="JA17" s="44"/>
      <c r="JB17" s="44"/>
      <c r="JC17" s="44"/>
      <c r="JD17" s="44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44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4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  <c r="NZ17" s="44"/>
      <c r="OA17" s="44"/>
      <c r="OB17" s="44"/>
      <c r="OC17" s="44"/>
      <c r="OD17" s="44"/>
      <c r="OE17" s="44"/>
      <c r="OF17" s="44"/>
      <c r="OG17" s="44"/>
      <c r="OH17" s="44"/>
      <c r="OI17" s="44"/>
      <c r="OJ17" s="44"/>
      <c r="OK17" s="44"/>
      <c r="OL17" s="44"/>
      <c r="OM17" s="44"/>
      <c r="ON17" s="44"/>
      <c r="OO17" s="44"/>
      <c r="OP17" s="44"/>
      <c r="OQ17" s="44"/>
      <c r="OR17" s="44"/>
      <c r="OS17" s="44"/>
      <c r="OT17" s="44"/>
      <c r="OU17" s="44"/>
      <c r="OV17" s="44"/>
      <c r="OW17" s="44"/>
      <c r="OX17" s="44"/>
      <c r="OY17" s="44"/>
      <c r="OZ17" s="44"/>
      <c r="PA17" s="44"/>
      <c r="PB17" s="44"/>
      <c r="PC17" s="44"/>
      <c r="PD17" s="44"/>
      <c r="PE17" s="44"/>
      <c r="PF17" s="44"/>
      <c r="PG17" s="44"/>
      <c r="PH17" s="44"/>
      <c r="PI17" s="44"/>
      <c r="PJ17" s="44"/>
      <c r="PK17" s="44"/>
      <c r="PL17" s="44"/>
      <c r="PM17" s="44"/>
      <c r="PN17" s="44"/>
      <c r="PO17" s="44"/>
      <c r="PP17" s="44"/>
      <c r="PQ17" s="44"/>
      <c r="PR17" s="44"/>
      <c r="PS17" s="44"/>
      <c r="PT17" s="44"/>
      <c r="PU17" s="44"/>
      <c r="PV17" s="44"/>
      <c r="PW17" s="44"/>
      <c r="PX17" s="44"/>
      <c r="PY17" s="44"/>
      <c r="PZ17" s="44"/>
      <c r="QA17" s="44"/>
      <c r="QB17" s="44"/>
      <c r="QC17" s="44"/>
      <c r="QD17" s="44"/>
      <c r="QE17" s="44"/>
      <c r="QF17" s="44"/>
      <c r="QG17" s="44"/>
      <c r="QH17" s="44"/>
      <c r="QI17" s="44"/>
      <c r="QJ17" s="44"/>
      <c r="QK17" s="44"/>
      <c r="QL17" s="44"/>
      <c r="QM17" s="44"/>
      <c r="QN17" s="44"/>
      <c r="QO17" s="44"/>
      <c r="QP17" s="44"/>
      <c r="QQ17" s="44"/>
      <c r="QR17" s="44"/>
      <c r="QS17" s="44"/>
      <c r="QT17" s="44"/>
      <c r="QU17" s="44"/>
      <c r="QV17" s="44"/>
      <c r="QW17" s="44"/>
      <c r="QX17" s="44"/>
      <c r="QY17" s="44"/>
      <c r="QZ17" s="44"/>
      <c r="RA17" s="44"/>
      <c r="RB17" s="44"/>
      <c r="RC17" s="44"/>
      <c r="RD17" s="44"/>
      <c r="RE17" s="44"/>
      <c r="RF17" s="44"/>
      <c r="RG17" s="44"/>
      <c r="RH17" s="44"/>
      <c r="RI17" s="44"/>
      <c r="RJ17" s="44"/>
      <c r="RK17" s="44"/>
      <c r="RL17" s="44"/>
      <c r="RM17" s="44"/>
      <c r="RN17" s="44"/>
      <c r="RO17" s="44"/>
      <c r="RP17" s="44"/>
      <c r="RQ17" s="44"/>
      <c r="RR17" s="44"/>
      <c r="RS17" s="44"/>
      <c r="RT17" s="44"/>
      <c r="RU17" s="44"/>
      <c r="RV17" s="44"/>
      <c r="RW17" s="44"/>
      <c r="RX17" s="44"/>
      <c r="RY17" s="44"/>
      <c r="RZ17" s="44"/>
      <c r="SA17" s="44"/>
      <c r="SB17" s="44"/>
      <c r="SC17" s="44"/>
      <c r="SD17" s="44"/>
      <c r="SE17" s="44"/>
      <c r="SF17" s="44"/>
      <c r="SG17" s="44"/>
      <c r="SH17" s="44"/>
      <c r="SI17" s="44"/>
      <c r="SJ17" s="44"/>
      <c r="SK17" s="44"/>
      <c r="SL17" s="44"/>
      <c r="SM17" s="44"/>
      <c r="SN17" s="44"/>
      <c r="SO17" s="44"/>
      <c r="SP17" s="44"/>
      <c r="SQ17" s="44"/>
      <c r="SR17" s="44"/>
      <c r="SS17" s="44"/>
      <c r="ST17" s="44"/>
      <c r="SU17" s="44"/>
      <c r="SV17" s="44"/>
      <c r="SW17" s="44"/>
      <c r="SX17" s="44"/>
      <c r="SY17" s="44"/>
      <c r="SZ17" s="44"/>
      <c r="TA17" s="44"/>
      <c r="TB17" s="44"/>
      <c r="TC17" s="44"/>
      <c r="TD17" s="44"/>
      <c r="TE17" s="44"/>
      <c r="TF17" s="44"/>
      <c r="TG17" s="44"/>
      <c r="TH17" s="44"/>
      <c r="TI17" s="44"/>
      <c r="TJ17" s="44"/>
      <c r="TK17" s="44"/>
      <c r="TL17" s="44"/>
      <c r="TM17" s="44"/>
      <c r="TN17" s="44"/>
      <c r="TO17" s="44"/>
      <c r="TP17" s="44"/>
      <c r="TQ17" s="44"/>
      <c r="TR17" s="44"/>
      <c r="TS17" s="44"/>
      <c r="TT17" s="44"/>
      <c r="TU17" s="44"/>
      <c r="TV17" s="44"/>
      <c r="TW17" s="44"/>
      <c r="TX17" s="44"/>
      <c r="TY17" s="44"/>
      <c r="TZ17" s="44"/>
      <c r="UA17" s="44"/>
      <c r="UB17" s="44"/>
      <c r="UC17" s="44"/>
      <c r="UD17" s="44"/>
      <c r="UE17" s="44"/>
      <c r="UF17" s="44"/>
      <c r="UG17" s="44"/>
      <c r="UH17" s="44"/>
      <c r="UI17" s="44"/>
      <c r="UJ17" s="44"/>
      <c r="UK17" s="44"/>
      <c r="UL17" s="44"/>
      <c r="UM17" s="44"/>
      <c r="UN17" s="44"/>
      <c r="UO17" s="44"/>
      <c r="UP17" s="44"/>
      <c r="UQ17" s="44"/>
      <c r="UR17" s="44"/>
      <c r="US17" s="44"/>
      <c r="UT17" s="44"/>
      <c r="UU17" s="44"/>
      <c r="UV17" s="44"/>
      <c r="UW17" s="44"/>
      <c r="UX17" s="44"/>
      <c r="UY17" s="44"/>
      <c r="UZ17" s="44"/>
      <c r="VA17" s="44"/>
      <c r="VB17" s="44"/>
      <c r="VC17" s="44"/>
      <c r="VD17" s="44"/>
      <c r="VE17" s="44"/>
      <c r="VF17" s="44"/>
      <c r="VG17" s="44"/>
      <c r="VH17" s="44"/>
      <c r="VI17" s="44"/>
      <c r="VJ17" s="44"/>
      <c r="VK17" s="44"/>
      <c r="VL17" s="44"/>
      <c r="VM17" s="44"/>
      <c r="VN17" s="44"/>
      <c r="VO17" s="44"/>
      <c r="VP17" s="44"/>
      <c r="VQ17" s="44"/>
      <c r="VR17" s="44"/>
      <c r="VS17" s="44"/>
      <c r="VT17" s="44"/>
      <c r="VU17" s="44"/>
      <c r="VV17" s="44"/>
      <c r="VW17" s="44"/>
      <c r="VX17" s="44"/>
      <c r="VY17" s="44"/>
      <c r="VZ17" s="44"/>
      <c r="WA17" s="44"/>
      <c r="WB17" s="44"/>
      <c r="WC17" s="44"/>
      <c r="WD17" s="44"/>
      <c r="WE17" s="44"/>
      <c r="WF17" s="44"/>
      <c r="WG17" s="44"/>
      <c r="WH17" s="44"/>
      <c r="WI17" s="44"/>
      <c r="WJ17" s="44"/>
      <c r="WK17" s="44"/>
      <c r="WL17" s="44"/>
      <c r="WM17" s="44"/>
      <c r="WN17" s="44"/>
      <c r="WO17" s="44"/>
      <c r="WP17" s="44"/>
      <c r="WQ17" s="44"/>
      <c r="WR17" s="44"/>
      <c r="WS17" s="44"/>
      <c r="WT17" s="44"/>
      <c r="WU17" s="44"/>
      <c r="WV17" s="44"/>
      <c r="WW17" s="44"/>
      <c r="WX17" s="44"/>
      <c r="WY17" s="44"/>
      <c r="WZ17" s="44"/>
      <c r="XA17" s="44"/>
      <c r="XB17" s="44"/>
      <c r="XC17" s="44"/>
      <c r="XD17" s="44"/>
      <c r="XE17" s="44"/>
      <c r="XF17" s="44"/>
      <c r="XG17" s="44"/>
      <c r="XH17" s="44"/>
      <c r="XI17" s="44"/>
      <c r="XJ17" s="44"/>
      <c r="XK17" s="44"/>
      <c r="XL17" s="44"/>
      <c r="XM17" s="44"/>
      <c r="XN17" s="44"/>
      <c r="XO17" s="44"/>
      <c r="XP17" s="44"/>
      <c r="XQ17" s="44"/>
      <c r="XR17" s="44"/>
      <c r="XS17" s="44"/>
      <c r="XT17" s="44"/>
      <c r="XU17" s="44"/>
      <c r="XV17" s="44"/>
      <c r="XW17" s="44"/>
      <c r="XX17" s="44"/>
      <c r="XY17" s="44"/>
      <c r="XZ17" s="44"/>
      <c r="YA17" s="44"/>
      <c r="YB17" s="44"/>
      <c r="YC17" s="44"/>
      <c r="YD17" s="44"/>
      <c r="YE17" s="44"/>
      <c r="YF17" s="44"/>
      <c r="YG17" s="44"/>
      <c r="YH17" s="44"/>
      <c r="YI17" s="44"/>
      <c r="YJ17" s="44"/>
      <c r="YK17" s="44"/>
      <c r="YL17" s="44"/>
      <c r="YM17" s="44"/>
      <c r="YN17" s="44"/>
      <c r="YO17" s="44"/>
      <c r="YP17" s="44"/>
      <c r="YQ17" s="44"/>
      <c r="YR17" s="44"/>
      <c r="YS17" s="44"/>
      <c r="YT17" s="44"/>
      <c r="YU17" s="44"/>
      <c r="YV17" s="44"/>
      <c r="YW17" s="44"/>
      <c r="YX17" s="44"/>
      <c r="YY17" s="44"/>
      <c r="YZ17" s="44"/>
      <c r="ZA17" s="44"/>
      <c r="ZB17" s="44"/>
      <c r="ZC17" s="44"/>
      <c r="ZD17" s="44"/>
      <c r="ZE17" s="44"/>
      <c r="ZF17" s="44"/>
      <c r="ZG17" s="44"/>
      <c r="ZH17" s="44"/>
      <c r="ZI17" s="44"/>
      <c r="ZJ17" s="44"/>
      <c r="ZK17" s="44"/>
      <c r="ZL17" s="44"/>
      <c r="ZM17" s="44"/>
      <c r="ZN17" s="44"/>
      <c r="ZO17" s="44"/>
      <c r="ZP17" s="44"/>
      <c r="ZQ17" s="44"/>
      <c r="ZR17" s="44"/>
      <c r="ZS17" s="44"/>
      <c r="ZT17" s="44"/>
      <c r="ZU17" s="44"/>
      <c r="ZV17" s="44"/>
      <c r="ZW17" s="44"/>
      <c r="ZX17" s="44"/>
      <c r="ZY17" s="44"/>
      <c r="ZZ17" s="44"/>
      <c r="AAA17" s="44"/>
      <c r="AAB17" s="44"/>
      <c r="AAC17" s="44"/>
      <c r="AAD17" s="44"/>
      <c r="AAE17" s="44"/>
      <c r="AAF17" s="44"/>
      <c r="AAG17" s="44"/>
      <c r="AAH17" s="44"/>
      <c r="AAI17" s="44"/>
      <c r="AAJ17" s="44"/>
      <c r="AAK17" s="44"/>
      <c r="AAL17" s="44"/>
      <c r="AAM17" s="44"/>
      <c r="AAN17" s="44"/>
      <c r="AAO17" s="44"/>
      <c r="AAP17" s="44"/>
      <c r="AAQ17" s="44"/>
      <c r="AAR17" s="44"/>
      <c r="AAS17" s="44"/>
      <c r="AAT17" s="44"/>
      <c r="AAU17" s="44"/>
      <c r="AAV17" s="44"/>
      <c r="AAW17" s="44"/>
      <c r="AAX17" s="44"/>
      <c r="AAY17" s="44"/>
      <c r="AAZ17" s="44"/>
      <c r="ABA17" s="44"/>
      <c r="ABB17" s="44"/>
      <c r="ABC17" s="44"/>
      <c r="ABD17" s="44"/>
      <c r="ABE17" s="44"/>
      <c r="ABF17" s="44"/>
      <c r="ABG17" s="44"/>
      <c r="ABH17" s="44"/>
      <c r="ABI17" s="44"/>
      <c r="ABJ17" s="44"/>
      <c r="ABK17" s="44"/>
      <c r="ABL17" s="44"/>
      <c r="ABM17" s="44"/>
      <c r="ABN17" s="44"/>
      <c r="ABO17" s="44"/>
      <c r="ABP17" s="44"/>
      <c r="ABQ17" s="44"/>
      <c r="ABR17" s="44"/>
      <c r="ABS17" s="44"/>
      <c r="ABT17" s="44"/>
      <c r="ABU17" s="44"/>
      <c r="ABV17" s="44"/>
      <c r="ABW17" s="44"/>
      <c r="ABX17" s="44"/>
      <c r="ABY17" s="44"/>
      <c r="ABZ17" s="44"/>
      <c r="ACA17" s="44"/>
      <c r="ACB17" s="44"/>
      <c r="ACC17" s="44"/>
      <c r="ACD17" s="44"/>
      <c r="ACE17" s="44"/>
      <c r="ACF17" s="44"/>
      <c r="ACG17" s="44"/>
      <c r="ACH17" s="44"/>
      <c r="ACI17" s="44"/>
      <c r="ACJ17" s="44"/>
      <c r="ACK17" s="44"/>
      <c r="ACL17" s="44"/>
      <c r="ACM17" s="44"/>
      <c r="ACN17" s="44"/>
      <c r="ACO17" s="44"/>
      <c r="ACP17" s="44"/>
      <c r="ACQ17" s="44"/>
      <c r="ACR17" s="44"/>
      <c r="ACS17" s="44"/>
      <c r="ACT17" s="44"/>
      <c r="ACU17" s="44"/>
      <c r="ACV17" s="44"/>
      <c r="ACW17" s="44"/>
      <c r="ACX17" s="44"/>
      <c r="ACY17" s="44"/>
      <c r="ACZ17" s="44"/>
      <c r="ADA17" s="44"/>
      <c r="ADB17" s="44"/>
      <c r="ADC17" s="44"/>
      <c r="ADD17" s="44"/>
      <c r="ADE17" s="44"/>
      <c r="ADF17" s="44"/>
      <c r="ADG17" s="44"/>
      <c r="ADH17" s="44"/>
      <c r="ADI17" s="44"/>
      <c r="ADJ17" s="44"/>
      <c r="ADK17" s="44"/>
      <c r="ADL17" s="44"/>
      <c r="ADM17" s="44"/>
      <c r="ADN17" s="44"/>
      <c r="ADO17" s="44"/>
      <c r="ADP17" s="44"/>
      <c r="ADQ17" s="44"/>
      <c r="ADR17" s="44"/>
      <c r="ADS17" s="44"/>
      <c r="ADT17" s="44"/>
      <c r="ADU17" s="44"/>
      <c r="ADV17" s="44"/>
      <c r="ADW17" s="44"/>
      <c r="ADX17" s="44"/>
      <c r="ADY17" s="44"/>
      <c r="ADZ17" s="44"/>
      <c r="AEA17" s="44"/>
      <c r="AEB17" s="44"/>
      <c r="AEC17" s="44"/>
      <c r="AED17" s="44"/>
      <c r="AEE17" s="44"/>
      <c r="AEF17" s="44"/>
      <c r="AEG17" s="44"/>
      <c r="AEH17" s="44"/>
      <c r="AEI17" s="44"/>
      <c r="AEJ17" s="44"/>
      <c r="AEK17" s="44"/>
      <c r="AEL17" s="44"/>
      <c r="AEM17" s="44"/>
      <c r="AEN17" s="44"/>
      <c r="AEO17" s="44"/>
      <c r="AEP17" s="44"/>
      <c r="AEQ17" s="44"/>
      <c r="AER17" s="44"/>
      <c r="AES17" s="44"/>
      <c r="AET17" s="44"/>
      <c r="AEU17" s="44"/>
      <c r="AEV17" s="44"/>
      <c r="AEW17" s="44"/>
      <c r="AEX17" s="44"/>
      <c r="AEY17" s="44"/>
      <c r="AEZ17" s="44"/>
      <c r="AFA17" s="44"/>
      <c r="AFB17" s="44"/>
      <c r="AFC17" s="44"/>
      <c r="AFD17" s="44"/>
      <c r="AFE17" s="44"/>
      <c r="AFF17" s="44"/>
      <c r="AFG17" s="44"/>
      <c r="AFH17" s="44"/>
      <c r="AFI17" s="44"/>
      <c r="AFJ17" s="44"/>
      <c r="AFK17" s="44"/>
      <c r="AFL17" s="44"/>
      <c r="AFM17" s="44"/>
      <c r="AFN17" s="44"/>
      <c r="AFO17" s="44"/>
      <c r="AFP17" s="44"/>
      <c r="AFQ17" s="44"/>
      <c r="AFR17" s="44"/>
      <c r="AFS17" s="44"/>
      <c r="AFT17" s="44"/>
      <c r="AFU17" s="44"/>
      <c r="AFV17" s="44"/>
      <c r="AFW17" s="44"/>
      <c r="AFX17" s="44"/>
      <c r="AFY17" s="44"/>
      <c r="AFZ17" s="44"/>
      <c r="AGA17" s="44"/>
      <c r="AGB17" s="44"/>
      <c r="AGC17" s="44"/>
      <c r="AGD17" s="44"/>
      <c r="AGE17" s="44"/>
      <c r="AGF17" s="44"/>
      <c r="AGG17" s="44"/>
      <c r="AGH17" s="44"/>
      <c r="AGI17" s="44"/>
      <c r="AGJ17" s="44"/>
      <c r="AGK17" s="44"/>
      <c r="AGL17" s="44"/>
      <c r="AGM17" s="44"/>
      <c r="AGN17" s="44"/>
      <c r="AGO17" s="44"/>
      <c r="AGP17" s="44"/>
      <c r="AGQ17" s="44"/>
      <c r="AGR17" s="44"/>
      <c r="AGS17" s="44"/>
      <c r="AGT17" s="44"/>
      <c r="AGU17" s="44"/>
      <c r="AGV17" s="44"/>
      <c r="AGW17" s="44"/>
      <c r="AGX17" s="44"/>
      <c r="AGY17" s="44"/>
      <c r="AGZ17" s="44"/>
      <c r="AHA17" s="44"/>
      <c r="AHB17" s="44"/>
      <c r="AHC17" s="44"/>
      <c r="AHD17" s="44"/>
      <c r="AHE17" s="44"/>
      <c r="AHF17" s="44"/>
      <c r="AHG17" s="44"/>
      <c r="AHH17" s="44"/>
      <c r="AHI17" s="44"/>
      <c r="AHJ17" s="44"/>
      <c r="AHK17" s="44"/>
      <c r="AHL17" s="44"/>
      <c r="AHM17" s="44"/>
      <c r="AHN17" s="44"/>
      <c r="AHO17" s="44"/>
      <c r="AHP17" s="44"/>
      <c r="AHQ17" s="44"/>
      <c r="AHR17" s="44"/>
      <c r="AHS17" s="44"/>
      <c r="AHT17" s="44"/>
      <c r="AHU17" s="44"/>
      <c r="AHV17" s="44"/>
      <c r="AHW17" s="44"/>
      <c r="AHX17" s="44"/>
      <c r="AHY17" s="44"/>
      <c r="AHZ17" s="44"/>
      <c r="AIA17" s="44"/>
      <c r="AIB17" s="44"/>
      <c r="AIC17" s="44"/>
      <c r="AID17" s="44"/>
      <c r="AIE17" s="44"/>
      <c r="AIF17" s="44"/>
      <c r="AIG17" s="44"/>
      <c r="AIH17" s="44"/>
      <c r="AII17" s="44"/>
      <c r="AIJ17" s="44"/>
      <c r="AIK17" s="44"/>
      <c r="AIL17" s="44"/>
      <c r="AIM17" s="44"/>
      <c r="AIN17" s="44"/>
      <c r="AIO17" s="44"/>
      <c r="AIP17" s="44"/>
      <c r="AIQ17" s="44"/>
      <c r="AIR17" s="44"/>
      <c r="AIS17" s="44"/>
      <c r="AIT17" s="44"/>
      <c r="AIU17" s="44"/>
      <c r="AIV17" s="44"/>
      <c r="AIW17" s="44"/>
      <c r="AIX17" s="44"/>
      <c r="AIY17" s="44"/>
      <c r="AIZ17" s="44"/>
      <c r="AJA17" s="44"/>
      <c r="AJB17" s="44"/>
      <c r="AJC17" s="44"/>
      <c r="AJD17" s="44"/>
      <c r="AJE17" s="44"/>
      <c r="AJF17" s="44"/>
      <c r="AJG17" s="44"/>
      <c r="AJH17" s="44"/>
      <c r="AJI17" s="44"/>
      <c r="AJJ17" s="44"/>
      <c r="AJK17" s="44"/>
      <c r="AJL17" s="44"/>
      <c r="AJM17" s="44"/>
      <c r="AJN17" s="44"/>
      <c r="AJO17" s="44"/>
      <c r="AJP17" s="44"/>
      <c r="AJQ17" s="44"/>
      <c r="AJR17" s="44"/>
      <c r="AJS17" s="44"/>
      <c r="AJT17" s="44"/>
      <c r="AJU17" s="44"/>
      <c r="AJV17" s="44"/>
      <c r="AJW17" s="44"/>
      <c r="AJX17" s="44"/>
      <c r="AJY17" s="44"/>
      <c r="AJZ17" s="44"/>
      <c r="AKA17" s="44"/>
      <c r="AKB17" s="44"/>
      <c r="AKC17" s="44"/>
      <c r="AKD17" s="44"/>
      <c r="AKE17" s="44"/>
      <c r="AKF17" s="44"/>
      <c r="AKG17" s="44"/>
      <c r="AKH17" s="44"/>
      <c r="AKI17" s="44"/>
      <c r="AKJ17" s="44"/>
      <c r="AKK17" s="44"/>
      <c r="AKL17" s="44"/>
      <c r="AKM17" s="44"/>
      <c r="AKN17" s="44"/>
      <c r="AKO17" s="44"/>
      <c r="AKP17" s="44"/>
      <c r="AKQ17" s="44"/>
      <c r="AKR17" s="44"/>
      <c r="AKS17" s="44"/>
      <c r="AKT17" s="44"/>
      <c r="AKU17" s="44"/>
      <c r="AKV17" s="44"/>
      <c r="AKW17" s="44"/>
      <c r="AKX17" s="44"/>
      <c r="AKY17" s="44"/>
      <c r="AKZ17" s="44"/>
      <c r="ALA17" s="44"/>
      <c r="ALB17" s="44"/>
      <c r="ALC17" s="44"/>
      <c r="ALD17" s="44"/>
      <c r="ALE17" s="44"/>
      <c r="ALF17" s="44"/>
      <c r="ALG17" s="44"/>
      <c r="ALH17" s="44"/>
      <c r="ALI17" s="44"/>
      <c r="ALJ17" s="44"/>
      <c r="ALK17" s="44"/>
      <c r="ALL17" s="44"/>
      <c r="ALM17" s="44"/>
      <c r="ALN17" s="44"/>
      <c r="ALO17" s="44"/>
      <c r="ALP17" s="44"/>
      <c r="ALQ17" s="44"/>
      <c r="ALR17" s="44"/>
      <c r="ALS17" s="44"/>
      <c r="ALT17" s="44"/>
      <c r="ALU17" s="44"/>
      <c r="ALV17" s="44"/>
      <c r="ALW17" s="44"/>
      <c r="ALX17" s="44"/>
      <c r="ALY17" s="44"/>
      <c r="ALZ17" s="44"/>
      <c r="AMA17" s="44"/>
      <c r="AMB17" s="44"/>
      <c r="AMC17" s="44"/>
      <c r="AMD17" s="44"/>
      <c r="AME17" s="44"/>
      <c r="AMF17" s="44"/>
      <c r="AMG17" s="44"/>
      <c r="AMH17" s="44"/>
      <c r="AMI17" s="44"/>
    </row>
    <row r="18" spans="1:1024" x14ac:dyDescent="0.25">
      <c r="A18" s="45" t="s">
        <v>158</v>
      </c>
      <c r="AMJ18" s="42"/>
    </row>
    <row r="19" spans="1:1024" ht="90" x14ac:dyDescent="0.25">
      <c r="A19" s="45" t="s">
        <v>61</v>
      </c>
      <c r="B19" s="46" t="s">
        <v>68</v>
      </c>
      <c r="C19" s="46" t="s">
        <v>48</v>
      </c>
      <c r="D19" s="46" t="s">
        <v>159</v>
      </c>
      <c r="E19" s="46" t="s">
        <v>160</v>
      </c>
      <c r="F19" s="46" t="s">
        <v>69</v>
      </c>
      <c r="G19" s="46" t="s">
        <v>90</v>
      </c>
      <c r="H19" s="46" t="s">
        <v>57</v>
      </c>
      <c r="AMJ19" s="42"/>
    </row>
    <row r="20" spans="1:1024" ht="30" x14ac:dyDescent="0.25">
      <c r="A20" s="50" t="s">
        <v>10</v>
      </c>
      <c r="B20" s="48">
        <f>'KESZI mérleg'!G24</f>
        <v>281780802</v>
      </c>
      <c r="C20" s="48">
        <f>'KESZI mérleg'!G39+'KESZI mérleg'!G40+'KESZI mérleg'!G41+'KESZI mérleg'!G42+'KESZI mérleg'!G43+'KESZI mérleg'!G44+'KESZI mérleg'!G45+'KESZI mérleg'!G46+'KESZI mérleg'!G49+'KESZI mérleg'!G50+'KESZI mérleg'!G51+'KESZI mérleg'!G57</f>
        <v>338672364</v>
      </c>
      <c r="D20" s="51">
        <f>'KESZI mérleg'!G58+'KESZI mérleg'!G54+'KESZI mérleg'!G47</f>
        <v>63322924</v>
      </c>
      <c r="E20" s="48">
        <f>40225085-679759+5313261</f>
        <v>44858587</v>
      </c>
      <c r="F20" s="48">
        <f>'KESZI mérleg'!G48</f>
        <v>23742800</v>
      </c>
      <c r="G20" s="51">
        <f>'KESZI mérleg'!G32-egyensúly!E27+679759</f>
        <v>55329344</v>
      </c>
      <c r="H20" s="48">
        <f>SUM(B20:G20)</f>
        <v>807706821</v>
      </c>
      <c r="AMJ20" s="42"/>
    </row>
    <row r="21" spans="1:1024" ht="15.75" x14ac:dyDescent="0.25">
      <c r="A21" s="47" t="s">
        <v>94</v>
      </c>
      <c r="B21" s="48">
        <f>'CSGYK mérleg'!F21</f>
        <v>2763794</v>
      </c>
      <c r="C21" s="51">
        <f>'CSGYK mérleg'!F35+'CSGYK mérleg'!F36+'CSGYK mérleg'!F37+'CSGYK mérleg'!F40+'CSGYK mérleg'!F41</f>
        <v>153995594</v>
      </c>
      <c r="D21" s="51">
        <f>'CSGYK mérleg'!F38+'CSGYK mérleg'!F42</f>
        <v>23088351</v>
      </c>
      <c r="E21" s="51">
        <f>'CSGYK mérleg'!E39+'CSGYK mérleg'!F24</f>
        <v>35620705</v>
      </c>
      <c r="F21" s="51">
        <v>0</v>
      </c>
      <c r="G21" s="48">
        <f>'CSGYK mérleg'!F29-2184909</f>
        <v>408927</v>
      </c>
      <c r="H21" s="48">
        <f>SUM(B21:G21)</f>
        <v>215877371</v>
      </c>
      <c r="AMJ21" s="42"/>
    </row>
    <row r="22" spans="1:1024" s="33" customFormat="1" ht="15.75" x14ac:dyDescent="0.25">
      <c r="A22" s="47" t="s">
        <v>8</v>
      </c>
      <c r="B22" s="48">
        <f>'Társulás mérleg'!F24</f>
        <v>3300344</v>
      </c>
      <c r="C22" s="48">
        <v>0</v>
      </c>
      <c r="D22" s="149">
        <v>0</v>
      </c>
      <c r="E22" s="149">
        <v>0</v>
      </c>
      <c r="F22" s="48">
        <v>0</v>
      </c>
      <c r="G22" s="48">
        <f>'Társulás mérleg'!F33-1218296</f>
        <v>263249202</v>
      </c>
      <c r="H22" s="48">
        <f>SUM(B22:G22)</f>
        <v>266549546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  <c r="NZ22" s="44"/>
      <c r="OA22" s="44"/>
      <c r="OB22" s="44"/>
      <c r="OC22" s="44"/>
      <c r="OD22" s="44"/>
      <c r="OE22" s="44"/>
      <c r="OF22" s="44"/>
      <c r="OG22" s="44"/>
      <c r="OH22" s="44"/>
      <c r="OI22" s="44"/>
      <c r="OJ22" s="44"/>
      <c r="OK22" s="44"/>
      <c r="OL22" s="44"/>
      <c r="OM22" s="44"/>
      <c r="ON22" s="44"/>
      <c r="OO22" s="44"/>
      <c r="OP22" s="44"/>
      <c r="OQ22" s="44"/>
      <c r="OR22" s="44"/>
      <c r="OS22" s="44"/>
      <c r="OT22" s="44"/>
      <c r="OU22" s="44"/>
      <c r="OV22" s="44"/>
      <c r="OW22" s="44"/>
      <c r="OX22" s="44"/>
      <c r="OY22" s="44"/>
      <c r="OZ22" s="44"/>
      <c r="PA22" s="44"/>
      <c r="PB22" s="44"/>
      <c r="PC22" s="44"/>
      <c r="PD22" s="44"/>
      <c r="PE22" s="44"/>
      <c r="PF22" s="44"/>
      <c r="PG22" s="44"/>
      <c r="PH22" s="44"/>
      <c r="PI22" s="44"/>
      <c r="PJ22" s="44"/>
      <c r="PK22" s="44"/>
      <c r="PL22" s="44"/>
      <c r="PM22" s="44"/>
      <c r="PN22" s="44"/>
      <c r="PO22" s="44"/>
      <c r="PP22" s="44"/>
      <c r="PQ22" s="44"/>
      <c r="PR22" s="44"/>
      <c r="PS22" s="44"/>
      <c r="PT22" s="44"/>
      <c r="PU22" s="44"/>
      <c r="PV22" s="44"/>
      <c r="PW22" s="44"/>
      <c r="PX22" s="44"/>
      <c r="PY22" s="44"/>
      <c r="PZ22" s="44"/>
      <c r="QA22" s="44"/>
      <c r="QB22" s="44"/>
      <c r="QC22" s="44"/>
      <c r="QD22" s="44"/>
      <c r="QE22" s="44"/>
      <c r="QF22" s="44"/>
      <c r="QG22" s="44"/>
      <c r="QH22" s="44"/>
      <c r="QI22" s="44"/>
      <c r="QJ22" s="44"/>
      <c r="QK22" s="44"/>
      <c r="QL22" s="44"/>
      <c r="QM22" s="44"/>
      <c r="QN22" s="44"/>
      <c r="QO22" s="44"/>
      <c r="QP22" s="44"/>
      <c r="QQ22" s="44"/>
      <c r="QR22" s="44"/>
      <c r="QS22" s="44"/>
      <c r="QT22" s="44"/>
      <c r="QU22" s="44"/>
      <c r="QV22" s="44"/>
      <c r="QW22" s="44"/>
      <c r="QX22" s="44"/>
      <c r="QY22" s="44"/>
      <c r="QZ22" s="44"/>
      <c r="RA22" s="44"/>
      <c r="RB22" s="44"/>
      <c r="RC22" s="44"/>
      <c r="RD22" s="44"/>
      <c r="RE22" s="44"/>
      <c r="RF22" s="44"/>
      <c r="RG22" s="44"/>
      <c r="RH22" s="44"/>
      <c r="RI22" s="44"/>
      <c r="RJ22" s="44"/>
      <c r="RK22" s="44"/>
      <c r="RL22" s="44"/>
      <c r="RM22" s="44"/>
      <c r="RN22" s="44"/>
      <c r="RO22" s="44"/>
      <c r="RP22" s="44"/>
      <c r="RQ22" s="44"/>
      <c r="RR22" s="44"/>
      <c r="RS22" s="44"/>
      <c r="RT22" s="44"/>
      <c r="RU22" s="44"/>
      <c r="RV22" s="44"/>
      <c r="RW22" s="44"/>
      <c r="RX22" s="44"/>
      <c r="RY22" s="44"/>
      <c r="RZ22" s="44"/>
      <c r="SA22" s="44"/>
      <c r="SB22" s="44"/>
      <c r="SC22" s="44"/>
      <c r="SD22" s="44"/>
      <c r="SE22" s="44"/>
      <c r="SF22" s="44"/>
      <c r="SG22" s="44"/>
      <c r="SH22" s="44"/>
      <c r="SI22" s="44"/>
      <c r="SJ22" s="44"/>
      <c r="SK22" s="44"/>
      <c r="SL22" s="44"/>
      <c r="SM22" s="44"/>
      <c r="SN22" s="44"/>
      <c r="SO22" s="44"/>
      <c r="SP22" s="44"/>
      <c r="SQ22" s="44"/>
      <c r="SR22" s="44"/>
      <c r="SS22" s="44"/>
      <c r="ST22" s="44"/>
      <c r="SU22" s="44"/>
      <c r="SV22" s="44"/>
      <c r="SW22" s="44"/>
      <c r="SX22" s="44"/>
      <c r="SY22" s="44"/>
      <c r="SZ22" s="44"/>
      <c r="TA22" s="44"/>
      <c r="TB22" s="44"/>
      <c r="TC22" s="44"/>
      <c r="TD22" s="44"/>
      <c r="TE22" s="44"/>
      <c r="TF22" s="44"/>
      <c r="TG22" s="44"/>
      <c r="TH22" s="44"/>
      <c r="TI22" s="44"/>
      <c r="TJ22" s="44"/>
      <c r="TK22" s="44"/>
      <c r="TL22" s="44"/>
      <c r="TM22" s="44"/>
      <c r="TN22" s="44"/>
      <c r="TO22" s="44"/>
      <c r="TP22" s="44"/>
      <c r="TQ22" s="44"/>
      <c r="TR22" s="44"/>
      <c r="TS22" s="44"/>
      <c r="TT22" s="44"/>
      <c r="TU22" s="44"/>
      <c r="TV22" s="44"/>
      <c r="TW22" s="44"/>
      <c r="TX22" s="44"/>
      <c r="TY22" s="44"/>
      <c r="TZ22" s="44"/>
      <c r="UA22" s="44"/>
      <c r="UB22" s="44"/>
      <c r="UC22" s="44"/>
      <c r="UD22" s="44"/>
      <c r="UE22" s="44"/>
      <c r="UF22" s="44"/>
      <c r="UG22" s="44"/>
      <c r="UH22" s="44"/>
      <c r="UI22" s="44"/>
      <c r="UJ22" s="44"/>
      <c r="UK22" s="44"/>
      <c r="UL22" s="44"/>
      <c r="UM22" s="44"/>
      <c r="UN22" s="44"/>
      <c r="UO22" s="44"/>
      <c r="UP22" s="44"/>
      <c r="UQ22" s="44"/>
      <c r="UR22" s="44"/>
      <c r="US22" s="44"/>
      <c r="UT22" s="44"/>
      <c r="UU22" s="44"/>
      <c r="UV22" s="44"/>
      <c r="UW22" s="44"/>
      <c r="UX22" s="44"/>
      <c r="UY22" s="44"/>
      <c r="UZ22" s="44"/>
      <c r="VA22" s="44"/>
      <c r="VB22" s="44"/>
      <c r="VC22" s="44"/>
      <c r="VD22" s="44"/>
      <c r="VE22" s="44"/>
      <c r="VF22" s="44"/>
      <c r="VG22" s="44"/>
      <c r="VH22" s="44"/>
      <c r="VI22" s="44"/>
      <c r="VJ22" s="44"/>
      <c r="VK22" s="44"/>
      <c r="VL22" s="44"/>
      <c r="VM22" s="44"/>
      <c r="VN22" s="44"/>
      <c r="VO22" s="44"/>
      <c r="VP22" s="44"/>
      <c r="VQ22" s="44"/>
      <c r="VR22" s="44"/>
      <c r="VS22" s="44"/>
      <c r="VT22" s="44"/>
      <c r="VU22" s="44"/>
      <c r="VV22" s="44"/>
      <c r="VW22" s="44"/>
      <c r="VX22" s="44"/>
      <c r="VY22" s="44"/>
      <c r="VZ22" s="44"/>
      <c r="WA22" s="44"/>
      <c r="WB22" s="44"/>
      <c r="WC22" s="44"/>
      <c r="WD22" s="44"/>
      <c r="WE22" s="44"/>
      <c r="WF22" s="44"/>
      <c r="WG22" s="44"/>
      <c r="WH22" s="44"/>
      <c r="WI22" s="44"/>
      <c r="WJ22" s="44"/>
      <c r="WK22" s="44"/>
      <c r="WL22" s="44"/>
      <c r="WM22" s="44"/>
      <c r="WN22" s="44"/>
      <c r="WO22" s="44"/>
      <c r="WP22" s="44"/>
      <c r="WQ22" s="44"/>
      <c r="WR22" s="44"/>
      <c r="WS22" s="44"/>
      <c r="WT22" s="44"/>
      <c r="WU22" s="44"/>
      <c r="WV22" s="44"/>
      <c r="WW22" s="44"/>
      <c r="WX22" s="44"/>
      <c r="WY22" s="44"/>
      <c r="WZ22" s="44"/>
      <c r="XA22" s="44"/>
      <c r="XB22" s="44"/>
      <c r="XC22" s="44"/>
      <c r="XD22" s="44"/>
      <c r="XE22" s="44"/>
      <c r="XF22" s="44"/>
      <c r="XG22" s="44"/>
      <c r="XH22" s="44"/>
      <c r="XI22" s="44"/>
      <c r="XJ22" s="44"/>
      <c r="XK22" s="44"/>
      <c r="XL22" s="44"/>
      <c r="XM22" s="44"/>
      <c r="XN22" s="44"/>
      <c r="XO22" s="44"/>
      <c r="XP22" s="44"/>
      <c r="XQ22" s="44"/>
      <c r="XR22" s="44"/>
      <c r="XS22" s="44"/>
      <c r="XT22" s="44"/>
      <c r="XU22" s="44"/>
      <c r="XV22" s="44"/>
      <c r="XW22" s="44"/>
      <c r="XX22" s="44"/>
      <c r="XY22" s="44"/>
      <c r="XZ22" s="44"/>
      <c r="YA22" s="44"/>
      <c r="YB22" s="44"/>
      <c r="YC22" s="44"/>
      <c r="YD22" s="44"/>
      <c r="YE22" s="44"/>
      <c r="YF22" s="44"/>
      <c r="YG22" s="44"/>
      <c r="YH22" s="44"/>
      <c r="YI22" s="44"/>
      <c r="YJ22" s="44"/>
      <c r="YK22" s="44"/>
      <c r="YL22" s="44"/>
      <c r="YM22" s="44"/>
      <c r="YN22" s="44"/>
      <c r="YO22" s="44"/>
      <c r="YP22" s="44"/>
      <c r="YQ22" s="44"/>
      <c r="YR22" s="44"/>
      <c r="YS22" s="44"/>
      <c r="YT22" s="44"/>
      <c r="YU22" s="44"/>
      <c r="YV22" s="44"/>
      <c r="YW22" s="44"/>
      <c r="YX22" s="44"/>
      <c r="YY22" s="44"/>
      <c r="YZ22" s="44"/>
      <c r="ZA22" s="44"/>
      <c r="ZB22" s="44"/>
      <c r="ZC22" s="44"/>
      <c r="ZD22" s="44"/>
      <c r="ZE22" s="44"/>
      <c r="ZF22" s="44"/>
      <c r="ZG22" s="44"/>
      <c r="ZH22" s="44"/>
      <c r="ZI22" s="44"/>
      <c r="ZJ22" s="44"/>
      <c r="ZK22" s="44"/>
      <c r="ZL22" s="44"/>
      <c r="ZM22" s="44"/>
      <c r="ZN22" s="44"/>
      <c r="ZO22" s="44"/>
      <c r="ZP22" s="44"/>
      <c r="ZQ22" s="44"/>
      <c r="ZR22" s="44"/>
      <c r="ZS22" s="44"/>
      <c r="ZT22" s="44"/>
      <c r="ZU22" s="44"/>
      <c r="ZV22" s="44"/>
      <c r="ZW22" s="44"/>
      <c r="ZX22" s="44"/>
      <c r="ZY22" s="44"/>
      <c r="ZZ22" s="44"/>
      <c r="AAA22" s="44"/>
      <c r="AAB22" s="44"/>
      <c r="AAC22" s="44"/>
      <c r="AAD22" s="44"/>
      <c r="AAE22" s="44"/>
      <c r="AAF22" s="44"/>
      <c r="AAG22" s="44"/>
      <c r="AAH22" s="44"/>
      <c r="AAI22" s="44"/>
      <c r="AAJ22" s="44"/>
      <c r="AAK22" s="44"/>
      <c r="AAL22" s="44"/>
      <c r="AAM22" s="44"/>
      <c r="AAN22" s="44"/>
      <c r="AAO22" s="44"/>
      <c r="AAP22" s="44"/>
      <c r="AAQ22" s="44"/>
      <c r="AAR22" s="44"/>
      <c r="AAS22" s="44"/>
      <c r="AAT22" s="44"/>
      <c r="AAU22" s="44"/>
      <c r="AAV22" s="44"/>
      <c r="AAW22" s="44"/>
      <c r="AAX22" s="44"/>
      <c r="AAY22" s="44"/>
      <c r="AAZ22" s="44"/>
      <c r="ABA22" s="44"/>
      <c r="ABB22" s="44"/>
      <c r="ABC22" s="44"/>
      <c r="ABD22" s="44"/>
      <c r="ABE22" s="44"/>
      <c r="ABF22" s="44"/>
      <c r="ABG22" s="44"/>
      <c r="ABH22" s="44"/>
      <c r="ABI22" s="44"/>
      <c r="ABJ22" s="44"/>
      <c r="ABK22" s="44"/>
      <c r="ABL22" s="44"/>
      <c r="ABM22" s="44"/>
      <c r="ABN22" s="44"/>
      <c r="ABO22" s="44"/>
      <c r="ABP22" s="44"/>
      <c r="ABQ22" s="44"/>
      <c r="ABR22" s="44"/>
      <c r="ABS22" s="44"/>
      <c r="ABT22" s="44"/>
      <c r="ABU22" s="44"/>
      <c r="ABV22" s="44"/>
      <c r="ABW22" s="44"/>
      <c r="ABX22" s="44"/>
      <c r="ABY22" s="44"/>
      <c r="ABZ22" s="44"/>
      <c r="ACA22" s="44"/>
      <c r="ACB22" s="44"/>
      <c r="ACC22" s="44"/>
      <c r="ACD22" s="44"/>
      <c r="ACE22" s="44"/>
      <c r="ACF22" s="44"/>
      <c r="ACG22" s="44"/>
      <c r="ACH22" s="44"/>
      <c r="ACI22" s="44"/>
      <c r="ACJ22" s="44"/>
      <c r="ACK22" s="44"/>
      <c r="ACL22" s="44"/>
      <c r="ACM22" s="44"/>
      <c r="ACN22" s="44"/>
      <c r="ACO22" s="44"/>
      <c r="ACP22" s="44"/>
      <c r="ACQ22" s="44"/>
      <c r="ACR22" s="44"/>
      <c r="ACS22" s="44"/>
      <c r="ACT22" s="44"/>
      <c r="ACU22" s="44"/>
      <c r="ACV22" s="44"/>
      <c r="ACW22" s="44"/>
      <c r="ACX22" s="44"/>
      <c r="ACY22" s="44"/>
      <c r="ACZ22" s="44"/>
      <c r="ADA22" s="44"/>
      <c r="ADB22" s="44"/>
      <c r="ADC22" s="44"/>
      <c r="ADD22" s="44"/>
      <c r="ADE22" s="44"/>
      <c r="ADF22" s="44"/>
      <c r="ADG22" s="44"/>
      <c r="ADH22" s="44"/>
      <c r="ADI22" s="44"/>
      <c r="ADJ22" s="44"/>
      <c r="ADK22" s="44"/>
      <c r="ADL22" s="44"/>
      <c r="ADM22" s="44"/>
      <c r="ADN22" s="44"/>
      <c r="ADO22" s="44"/>
      <c r="ADP22" s="44"/>
      <c r="ADQ22" s="44"/>
      <c r="ADR22" s="44"/>
      <c r="ADS22" s="44"/>
      <c r="ADT22" s="44"/>
      <c r="ADU22" s="44"/>
      <c r="ADV22" s="44"/>
      <c r="ADW22" s="44"/>
      <c r="ADX22" s="44"/>
      <c r="ADY22" s="44"/>
      <c r="ADZ22" s="44"/>
      <c r="AEA22" s="44"/>
      <c r="AEB22" s="44"/>
      <c r="AEC22" s="44"/>
      <c r="AED22" s="44"/>
      <c r="AEE22" s="44"/>
      <c r="AEF22" s="44"/>
      <c r="AEG22" s="44"/>
      <c r="AEH22" s="44"/>
      <c r="AEI22" s="44"/>
      <c r="AEJ22" s="44"/>
      <c r="AEK22" s="44"/>
      <c r="AEL22" s="44"/>
      <c r="AEM22" s="44"/>
      <c r="AEN22" s="44"/>
      <c r="AEO22" s="44"/>
      <c r="AEP22" s="44"/>
      <c r="AEQ22" s="44"/>
      <c r="AER22" s="44"/>
      <c r="AES22" s="44"/>
      <c r="AET22" s="44"/>
      <c r="AEU22" s="44"/>
      <c r="AEV22" s="44"/>
      <c r="AEW22" s="44"/>
      <c r="AEX22" s="44"/>
      <c r="AEY22" s="44"/>
      <c r="AEZ22" s="44"/>
      <c r="AFA22" s="44"/>
      <c r="AFB22" s="44"/>
      <c r="AFC22" s="44"/>
      <c r="AFD22" s="44"/>
      <c r="AFE22" s="44"/>
      <c r="AFF22" s="44"/>
      <c r="AFG22" s="44"/>
      <c r="AFH22" s="44"/>
      <c r="AFI22" s="44"/>
      <c r="AFJ22" s="44"/>
      <c r="AFK22" s="44"/>
      <c r="AFL22" s="44"/>
      <c r="AFM22" s="44"/>
      <c r="AFN22" s="44"/>
      <c r="AFO22" s="44"/>
      <c r="AFP22" s="44"/>
      <c r="AFQ22" s="44"/>
      <c r="AFR22" s="44"/>
      <c r="AFS22" s="44"/>
      <c r="AFT22" s="44"/>
      <c r="AFU22" s="44"/>
      <c r="AFV22" s="44"/>
      <c r="AFW22" s="44"/>
      <c r="AFX22" s="44"/>
      <c r="AFY22" s="44"/>
      <c r="AFZ22" s="44"/>
      <c r="AGA22" s="44"/>
      <c r="AGB22" s="44"/>
      <c r="AGC22" s="44"/>
      <c r="AGD22" s="44"/>
      <c r="AGE22" s="44"/>
      <c r="AGF22" s="44"/>
      <c r="AGG22" s="44"/>
      <c r="AGH22" s="44"/>
      <c r="AGI22" s="44"/>
      <c r="AGJ22" s="44"/>
      <c r="AGK22" s="44"/>
      <c r="AGL22" s="44"/>
      <c r="AGM22" s="44"/>
      <c r="AGN22" s="44"/>
      <c r="AGO22" s="44"/>
      <c r="AGP22" s="44"/>
      <c r="AGQ22" s="44"/>
      <c r="AGR22" s="44"/>
      <c r="AGS22" s="44"/>
      <c r="AGT22" s="44"/>
      <c r="AGU22" s="44"/>
      <c r="AGV22" s="44"/>
      <c r="AGW22" s="44"/>
      <c r="AGX22" s="44"/>
      <c r="AGY22" s="44"/>
      <c r="AGZ22" s="44"/>
      <c r="AHA22" s="44"/>
      <c r="AHB22" s="44"/>
      <c r="AHC22" s="44"/>
      <c r="AHD22" s="44"/>
      <c r="AHE22" s="44"/>
      <c r="AHF22" s="44"/>
      <c r="AHG22" s="44"/>
      <c r="AHH22" s="44"/>
      <c r="AHI22" s="44"/>
      <c r="AHJ22" s="44"/>
      <c r="AHK22" s="44"/>
      <c r="AHL22" s="44"/>
      <c r="AHM22" s="44"/>
      <c r="AHN22" s="44"/>
      <c r="AHO22" s="44"/>
      <c r="AHP22" s="44"/>
      <c r="AHQ22" s="44"/>
      <c r="AHR22" s="44"/>
      <c r="AHS22" s="44"/>
      <c r="AHT22" s="44"/>
      <c r="AHU22" s="44"/>
      <c r="AHV22" s="44"/>
      <c r="AHW22" s="44"/>
      <c r="AHX22" s="44"/>
      <c r="AHY22" s="44"/>
      <c r="AHZ22" s="44"/>
      <c r="AIA22" s="44"/>
      <c r="AIB22" s="44"/>
      <c r="AIC22" s="44"/>
      <c r="AID22" s="44"/>
      <c r="AIE22" s="44"/>
      <c r="AIF22" s="44"/>
      <c r="AIG22" s="44"/>
      <c r="AIH22" s="44"/>
      <c r="AII22" s="44"/>
      <c r="AIJ22" s="44"/>
      <c r="AIK22" s="44"/>
      <c r="AIL22" s="44"/>
      <c r="AIM22" s="44"/>
      <c r="AIN22" s="44"/>
      <c r="AIO22" s="44"/>
      <c r="AIP22" s="44"/>
      <c r="AIQ22" s="44"/>
      <c r="AIR22" s="44"/>
      <c r="AIS22" s="44"/>
      <c r="AIT22" s="44"/>
      <c r="AIU22" s="44"/>
      <c r="AIV22" s="44"/>
      <c r="AIW22" s="44"/>
      <c r="AIX22" s="44"/>
      <c r="AIY22" s="44"/>
      <c r="AIZ22" s="44"/>
      <c r="AJA22" s="44"/>
      <c r="AJB22" s="44"/>
      <c r="AJC22" s="44"/>
      <c r="AJD22" s="44"/>
      <c r="AJE22" s="44"/>
      <c r="AJF22" s="44"/>
      <c r="AJG22" s="44"/>
      <c r="AJH22" s="44"/>
      <c r="AJI22" s="44"/>
      <c r="AJJ22" s="44"/>
      <c r="AJK22" s="44"/>
      <c r="AJL22" s="44"/>
      <c r="AJM22" s="44"/>
      <c r="AJN22" s="44"/>
      <c r="AJO22" s="44"/>
      <c r="AJP22" s="44"/>
      <c r="AJQ22" s="44"/>
      <c r="AJR22" s="44"/>
      <c r="AJS22" s="44"/>
      <c r="AJT22" s="44"/>
      <c r="AJU22" s="44"/>
      <c r="AJV22" s="44"/>
      <c r="AJW22" s="44"/>
      <c r="AJX22" s="44"/>
      <c r="AJY22" s="44"/>
      <c r="AJZ22" s="44"/>
      <c r="AKA22" s="44"/>
      <c r="AKB22" s="44"/>
      <c r="AKC22" s="44"/>
      <c r="AKD22" s="44"/>
      <c r="AKE22" s="44"/>
      <c r="AKF22" s="44"/>
      <c r="AKG22" s="44"/>
      <c r="AKH22" s="44"/>
      <c r="AKI22" s="44"/>
      <c r="AKJ22" s="44"/>
      <c r="AKK22" s="44"/>
      <c r="AKL22" s="44"/>
      <c r="AKM22" s="44"/>
      <c r="AKN22" s="44"/>
      <c r="AKO22" s="44"/>
      <c r="AKP22" s="44"/>
      <c r="AKQ22" s="44"/>
      <c r="AKR22" s="44"/>
      <c r="AKS22" s="44"/>
      <c r="AKT22" s="44"/>
      <c r="AKU22" s="44"/>
      <c r="AKV22" s="44"/>
      <c r="AKW22" s="44"/>
      <c r="AKX22" s="44"/>
      <c r="AKY22" s="44"/>
      <c r="AKZ22" s="44"/>
      <c r="ALA22" s="44"/>
      <c r="ALB22" s="44"/>
      <c r="ALC22" s="44"/>
      <c r="ALD22" s="44"/>
      <c r="ALE22" s="44"/>
      <c r="ALF22" s="44"/>
      <c r="ALG22" s="44"/>
      <c r="ALH22" s="44"/>
      <c r="ALI22" s="44"/>
      <c r="ALJ22" s="44"/>
      <c r="ALK22" s="44"/>
      <c r="ALL22" s="44"/>
      <c r="ALM22" s="44"/>
      <c r="ALN22" s="44"/>
      <c r="ALO22" s="44"/>
      <c r="ALP22" s="44"/>
      <c r="ALQ22" s="44"/>
      <c r="ALR22" s="44"/>
      <c r="ALS22" s="44"/>
      <c r="ALT22" s="44"/>
      <c r="ALU22" s="44"/>
      <c r="ALV22" s="44"/>
      <c r="ALW22" s="44"/>
      <c r="ALX22" s="44"/>
      <c r="ALY22" s="44"/>
      <c r="ALZ22" s="44"/>
      <c r="AMA22" s="44"/>
      <c r="AMB22" s="44"/>
      <c r="AMC22" s="44"/>
      <c r="AMD22" s="44"/>
      <c r="AME22" s="44"/>
      <c r="AMF22" s="44"/>
      <c r="AMG22" s="44"/>
      <c r="AMH22" s="44"/>
      <c r="AMI22" s="44"/>
    </row>
    <row r="23" spans="1:1024" s="33" customFormat="1" ht="15.75" x14ac:dyDescent="0.25">
      <c r="A23" s="52" t="s">
        <v>67</v>
      </c>
      <c r="B23" s="53">
        <f t="shared" ref="B23:C23" si="1">SUM(B20:B22)</f>
        <v>287844940</v>
      </c>
      <c r="C23" s="53">
        <f t="shared" si="1"/>
        <v>492667958</v>
      </c>
      <c r="D23" s="53">
        <f>SUM(D20:D22)</f>
        <v>86411275</v>
      </c>
      <c r="E23" s="53">
        <f t="shared" ref="E23:H23" si="2">SUM(E20:E22)</f>
        <v>80479292</v>
      </c>
      <c r="F23" s="53">
        <f t="shared" si="2"/>
        <v>23742800</v>
      </c>
      <c r="G23" s="53">
        <f t="shared" si="2"/>
        <v>318987473</v>
      </c>
      <c r="H23" s="53">
        <f t="shared" si="2"/>
        <v>1290133738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  <c r="IX23" s="44"/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4"/>
      <c r="NQ23" s="44"/>
      <c r="NR23" s="44"/>
      <c r="NS23" s="44"/>
      <c r="NT23" s="44"/>
      <c r="NU23" s="44"/>
      <c r="NV23" s="44"/>
      <c r="NW23" s="44"/>
      <c r="NX23" s="44"/>
      <c r="NY23" s="44"/>
      <c r="NZ23" s="44"/>
      <c r="OA23" s="44"/>
      <c r="OB23" s="44"/>
      <c r="OC23" s="44"/>
      <c r="OD23" s="44"/>
      <c r="OE23" s="44"/>
      <c r="OF23" s="44"/>
      <c r="OG23" s="44"/>
      <c r="OH23" s="44"/>
      <c r="OI23" s="44"/>
      <c r="OJ23" s="44"/>
      <c r="OK23" s="44"/>
      <c r="OL23" s="44"/>
      <c r="OM23" s="44"/>
      <c r="ON23" s="44"/>
      <c r="OO23" s="44"/>
      <c r="OP23" s="44"/>
      <c r="OQ23" s="44"/>
      <c r="OR23" s="44"/>
      <c r="OS23" s="44"/>
      <c r="OT23" s="44"/>
      <c r="OU23" s="44"/>
      <c r="OV23" s="44"/>
      <c r="OW23" s="44"/>
      <c r="OX23" s="44"/>
      <c r="OY23" s="44"/>
      <c r="OZ23" s="44"/>
      <c r="PA23" s="44"/>
      <c r="PB23" s="44"/>
      <c r="PC23" s="44"/>
      <c r="PD23" s="44"/>
      <c r="PE23" s="44"/>
      <c r="PF23" s="44"/>
      <c r="PG23" s="44"/>
      <c r="PH23" s="44"/>
      <c r="PI23" s="44"/>
      <c r="PJ23" s="44"/>
      <c r="PK23" s="44"/>
      <c r="PL23" s="44"/>
      <c r="PM23" s="44"/>
      <c r="PN23" s="44"/>
      <c r="PO23" s="44"/>
      <c r="PP23" s="44"/>
      <c r="PQ23" s="44"/>
      <c r="PR23" s="44"/>
      <c r="PS23" s="44"/>
      <c r="PT23" s="44"/>
      <c r="PU23" s="44"/>
      <c r="PV23" s="44"/>
      <c r="PW23" s="44"/>
      <c r="PX23" s="44"/>
      <c r="PY23" s="44"/>
      <c r="PZ23" s="44"/>
      <c r="QA23" s="44"/>
      <c r="QB23" s="44"/>
      <c r="QC23" s="44"/>
      <c r="QD23" s="44"/>
      <c r="QE23" s="44"/>
      <c r="QF23" s="44"/>
      <c r="QG23" s="44"/>
      <c r="QH23" s="44"/>
      <c r="QI23" s="44"/>
      <c r="QJ23" s="44"/>
      <c r="QK23" s="44"/>
      <c r="QL23" s="44"/>
      <c r="QM23" s="44"/>
      <c r="QN23" s="44"/>
      <c r="QO23" s="44"/>
      <c r="QP23" s="44"/>
      <c r="QQ23" s="44"/>
      <c r="QR23" s="44"/>
      <c r="QS23" s="44"/>
      <c r="QT23" s="44"/>
      <c r="QU23" s="44"/>
      <c r="QV23" s="44"/>
      <c r="QW23" s="44"/>
      <c r="QX23" s="44"/>
      <c r="QY23" s="44"/>
      <c r="QZ23" s="44"/>
      <c r="RA23" s="44"/>
      <c r="RB23" s="44"/>
      <c r="RC23" s="44"/>
      <c r="RD23" s="44"/>
      <c r="RE23" s="44"/>
      <c r="RF23" s="44"/>
      <c r="RG23" s="44"/>
      <c r="RH23" s="44"/>
      <c r="RI23" s="44"/>
      <c r="RJ23" s="44"/>
      <c r="RK23" s="44"/>
      <c r="RL23" s="44"/>
      <c r="RM23" s="44"/>
      <c r="RN23" s="44"/>
      <c r="RO23" s="44"/>
      <c r="RP23" s="44"/>
      <c r="RQ23" s="44"/>
      <c r="RR23" s="44"/>
      <c r="RS23" s="44"/>
      <c r="RT23" s="44"/>
      <c r="RU23" s="44"/>
      <c r="RV23" s="44"/>
      <c r="RW23" s="44"/>
      <c r="RX23" s="44"/>
      <c r="RY23" s="44"/>
      <c r="RZ23" s="44"/>
      <c r="SA23" s="44"/>
      <c r="SB23" s="44"/>
      <c r="SC23" s="44"/>
      <c r="SD23" s="44"/>
      <c r="SE23" s="44"/>
      <c r="SF23" s="44"/>
      <c r="SG23" s="44"/>
      <c r="SH23" s="44"/>
      <c r="SI23" s="44"/>
      <c r="SJ23" s="44"/>
      <c r="SK23" s="44"/>
      <c r="SL23" s="44"/>
      <c r="SM23" s="44"/>
      <c r="SN23" s="44"/>
      <c r="SO23" s="44"/>
      <c r="SP23" s="44"/>
      <c r="SQ23" s="44"/>
      <c r="SR23" s="44"/>
      <c r="SS23" s="44"/>
      <c r="ST23" s="44"/>
      <c r="SU23" s="44"/>
      <c r="SV23" s="44"/>
      <c r="SW23" s="44"/>
      <c r="SX23" s="44"/>
      <c r="SY23" s="44"/>
      <c r="SZ23" s="44"/>
      <c r="TA23" s="44"/>
      <c r="TB23" s="44"/>
      <c r="TC23" s="44"/>
      <c r="TD23" s="44"/>
      <c r="TE23" s="44"/>
      <c r="TF23" s="44"/>
      <c r="TG23" s="44"/>
      <c r="TH23" s="44"/>
      <c r="TI23" s="44"/>
      <c r="TJ23" s="44"/>
      <c r="TK23" s="44"/>
      <c r="TL23" s="44"/>
      <c r="TM23" s="44"/>
      <c r="TN23" s="44"/>
      <c r="TO23" s="44"/>
      <c r="TP23" s="44"/>
      <c r="TQ23" s="44"/>
      <c r="TR23" s="44"/>
      <c r="TS23" s="44"/>
      <c r="TT23" s="44"/>
      <c r="TU23" s="44"/>
      <c r="TV23" s="44"/>
      <c r="TW23" s="44"/>
      <c r="TX23" s="44"/>
      <c r="TY23" s="44"/>
      <c r="TZ23" s="44"/>
      <c r="UA23" s="44"/>
      <c r="UB23" s="44"/>
      <c r="UC23" s="44"/>
      <c r="UD23" s="44"/>
      <c r="UE23" s="44"/>
      <c r="UF23" s="44"/>
      <c r="UG23" s="44"/>
      <c r="UH23" s="44"/>
      <c r="UI23" s="44"/>
      <c r="UJ23" s="44"/>
      <c r="UK23" s="44"/>
      <c r="UL23" s="44"/>
      <c r="UM23" s="44"/>
      <c r="UN23" s="44"/>
      <c r="UO23" s="44"/>
      <c r="UP23" s="44"/>
      <c r="UQ23" s="44"/>
      <c r="UR23" s="44"/>
      <c r="US23" s="44"/>
      <c r="UT23" s="44"/>
      <c r="UU23" s="44"/>
      <c r="UV23" s="44"/>
      <c r="UW23" s="44"/>
      <c r="UX23" s="44"/>
      <c r="UY23" s="44"/>
      <c r="UZ23" s="44"/>
      <c r="VA23" s="44"/>
      <c r="VB23" s="44"/>
      <c r="VC23" s="44"/>
      <c r="VD23" s="44"/>
      <c r="VE23" s="44"/>
      <c r="VF23" s="44"/>
      <c r="VG23" s="44"/>
      <c r="VH23" s="44"/>
      <c r="VI23" s="44"/>
      <c r="VJ23" s="44"/>
      <c r="VK23" s="44"/>
      <c r="VL23" s="44"/>
      <c r="VM23" s="44"/>
      <c r="VN23" s="44"/>
      <c r="VO23" s="44"/>
      <c r="VP23" s="44"/>
      <c r="VQ23" s="44"/>
      <c r="VR23" s="44"/>
      <c r="VS23" s="44"/>
      <c r="VT23" s="44"/>
      <c r="VU23" s="44"/>
      <c r="VV23" s="44"/>
      <c r="VW23" s="44"/>
      <c r="VX23" s="44"/>
      <c r="VY23" s="44"/>
      <c r="VZ23" s="44"/>
      <c r="WA23" s="44"/>
      <c r="WB23" s="44"/>
      <c r="WC23" s="44"/>
      <c r="WD23" s="44"/>
      <c r="WE23" s="44"/>
      <c r="WF23" s="44"/>
      <c r="WG23" s="44"/>
      <c r="WH23" s="44"/>
      <c r="WI23" s="44"/>
      <c r="WJ23" s="44"/>
      <c r="WK23" s="44"/>
      <c r="WL23" s="44"/>
      <c r="WM23" s="44"/>
      <c r="WN23" s="44"/>
      <c r="WO23" s="44"/>
      <c r="WP23" s="44"/>
      <c r="WQ23" s="44"/>
      <c r="WR23" s="44"/>
      <c r="WS23" s="44"/>
      <c r="WT23" s="44"/>
      <c r="WU23" s="44"/>
      <c r="WV23" s="44"/>
      <c r="WW23" s="44"/>
      <c r="WX23" s="44"/>
      <c r="WY23" s="44"/>
      <c r="WZ23" s="44"/>
      <c r="XA23" s="44"/>
      <c r="XB23" s="44"/>
      <c r="XC23" s="44"/>
      <c r="XD23" s="44"/>
      <c r="XE23" s="44"/>
      <c r="XF23" s="44"/>
      <c r="XG23" s="44"/>
      <c r="XH23" s="44"/>
      <c r="XI23" s="44"/>
      <c r="XJ23" s="44"/>
      <c r="XK23" s="44"/>
      <c r="XL23" s="44"/>
      <c r="XM23" s="44"/>
      <c r="XN23" s="44"/>
      <c r="XO23" s="44"/>
      <c r="XP23" s="44"/>
      <c r="XQ23" s="44"/>
      <c r="XR23" s="44"/>
      <c r="XS23" s="44"/>
      <c r="XT23" s="44"/>
      <c r="XU23" s="44"/>
      <c r="XV23" s="44"/>
      <c r="XW23" s="44"/>
      <c r="XX23" s="44"/>
      <c r="XY23" s="44"/>
      <c r="XZ23" s="44"/>
      <c r="YA23" s="44"/>
      <c r="YB23" s="44"/>
      <c r="YC23" s="44"/>
      <c r="YD23" s="44"/>
      <c r="YE23" s="44"/>
      <c r="YF23" s="44"/>
      <c r="YG23" s="44"/>
      <c r="YH23" s="44"/>
      <c r="YI23" s="44"/>
      <c r="YJ23" s="44"/>
      <c r="YK23" s="44"/>
      <c r="YL23" s="44"/>
      <c r="YM23" s="44"/>
      <c r="YN23" s="44"/>
      <c r="YO23" s="44"/>
      <c r="YP23" s="44"/>
      <c r="YQ23" s="44"/>
      <c r="YR23" s="44"/>
      <c r="YS23" s="44"/>
      <c r="YT23" s="44"/>
      <c r="YU23" s="44"/>
      <c r="YV23" s="44"/>
      <c r="YW23" s="44"/>
      <c r="YX23" s="44"/>
      <c r="YY23" s="44"/>
      <c r="YZ23" s="44"/>
      <c r="ZA23" s="44"/>
      <c r="ZB23" s="44"/>
      <c r="ZC23" s="44"/>
      <c r="ZD23" s="44"/>
      <c r="ZE23" s="44"/>
      <c r="ZF23" s="44"/>
      <c r="ZG23" s="44"/>
      <c r="ZH23" s="44"/>
      <c r="ZI23" s="44"/>
      <c r="ZJ23" s="44"/>
      <c r="ZK23" s="44"/>
      <c r="ZL23" s="44"/>
      <c r="ZM23" s="44"/>
      <c r="ZN23" s="44"/>
      <c r="ZO23" s="44"/>
      <c r="ZP23" s="44"/>
      <c r="ZQ23" s="44"/>
      <c r="ZR23" s="44"/>
      <c r="ZS23" s="44"/>
      <c r="ZT23" s="44"/>
      <c r="ZU23" s="44"/>
      <c r="ZV23" s="44"/>
      <c r="ZW23" s="44"/>
      <c r="ZX23" s="44"/>
      <c r="ZY23" s="44"/>
      <c r="ZZ23" s="44"/>
      <c r="AAA23" s="44"/>
      <c r="AAB23" s="44"/>
      <c r="AAC23" s="44"/>
      <c r="AAD23" s="44"/>
      <c r="AAE23" s="44"/>
      <c r="AAF23" s="44"/>
      <c r="AAG23" s="44"/>
      <c r="AAH23" s="44"/>
      <c r="AAI23" s="44"/>
      <c r="AAJ23" s="44"/>
      <c r="AAK23" s="44"/>
      <c r="AAL23" s="44"/>
      <c r="AAM23" s="44"/>
      <c r="AAN23" s="44"/>
      <c r="AAO23" s="44"/>
      <c r="AAP23" s="44"/>
      <c r="AAQ23" s="44"/>
      <c r="AAR23" s="44"/>
      <c r="AAS23" s="44"/>
      <c r="AAT23" s="44"/>
      <c r="AAU23" s="44"/>
      <c r="AAV23" s="44"/>
      <c r="AAW23" s="44"/>
      <c r="AAX23" s="44"/>
      <c r="AAY23" s="44"/>
      <c r="AAZ23" s="44"/>
      <c r="ABA23" s="44"/>
      <c r="ABB23" s="44"/>
      <c r="ABC23" s="44"/>
      <c r="ABD23" s="44"/>
      <c r="ABE23" s="44"/>
      <c r="ABF23" s="44"/>
      <c r="ABG23" s="44"/>
      <c r="ABH23" s="44"/>
      <c r="ABI23" s="44"/>
      <c r="ABJ23" s="44"/>
      <c r="ABK23" s="44"/>
      <c r="ABL23" s="44"/>
      <c r="ABM23" s="44"/>
      <c r="ABN23" s="44"/>
      <c r="ABO23" s="44"/>
      <c r="ABP23" s="44"/>
      <c r="ABQ23" s="44"/>
      <c r="ABR23" s="44"/>
      <c r="ABS23" s="44"/>
      <c r="ABT23" s="44"/>
      <c r="ABU23" s="44"/>
      <c r="ABV23" s="44"/>
      <c r="ABW23" s="44"/>
      <c r="ABX23" s="44"/>
      <c r="ABY23" s="44"/>
      <c r="ABZ23" s="44"/>
      <c r="ACA23" s="44"/>
      <c r="ACB23" s="44"/>
      <c r="ACC23" s="44"/>
      <c r="ACD23" s="44"/>
      <c r="ACE23" s="44"/>
      <c r="ACF23" s="44"/>
      <c r="ACG23" s="44"/>
      <c r="ACH23" s="44"/>
      <c r="ACI23" s="44"/>
      <c r="ACJ23" s="44"/>
      <c r="ACK23" s="44"/>
      <c r="ACL23" s="44"/>
      <c r="ACM23" s="44"/>
      <c r="ACN23" s="44"/>
      <c r="ACO23" s="44"/>
      <c r="ACP23" s="44"/>
      <c r="ACQ23" s="44"/>
      <c r="ACR23" s="44"/>
      <c r="ACS23" s="44"/>
      <c r="ACT23" s="44"/>
      <c r="ACU23" s="44"/>
      <c r="ACV23" s="44"/>
      <c r="ACW23" s="44"/>
      <c r="ACX23" s="44"/>
      <c r="ACY23" s="44"/>
      <c r="ACZ23" s="44"/>
      <c r="ADA23" s="44"/>
      <c r="ADB23" s="44"/>
      <c r="ADC23" s="44"/>
      <c r="ADD23" s="44"/>
      <c r="ADE23" s="44"/>
      <c r="ADF23" s="44"/>
      <c r="ADG23" s="44"/>
      <c r="ADH23" s="44"/>
      <c r="ADI23" s="44"/>
      <c r="ADJ23" s="44"/>
      <c r="ADK23" s="44"/>
      <c r="ADL23" s="44"/>
      <c r="ADM23" s="44"/>
      <c r="ADN23" s="44"/>
      <c r="ADO23" s="44"/>
      <c r="ADP23" s="44"/>
      <c r="ADQ23" s="44"/>
      <c r="ADR23" s="44"/>
      <c r="ADS23" s="44"/>
      <c r="ADT23" s="44"/>
      <c r="ADU23" s="44"/>
      <c r="ADV23" s="44"/>
      <c r="ADW23" s="44"/>
      <c r="ADX23" s="44"/>
      <c r="ADY23" s="44"/>
      <c r="ADZ23" s="44"/>
      <c r="AEA23" s="44"/>
      <c r="AEB23" s="44"/>
      <c r="AEC23" s="44"/>
      <c r="AED23" s="44"/>
      <c r="AEE23" s="44"/>
      <c r="AEF23" s="44"/>
      <c r="AEG23" s="44"/>
      <c r="AEH23" s="44"/>
      <c r="AEI23" s="44"/>
      <c r="AEJ23" s="44"/>
      <c r="AEK23" s="44"/>
      <c r="AEL23" s="44"/>
      <c r="AEM23" s="44"/>
      <c r="AEN23" s="44"/>
      <c r="AEO23" s="44"/>
      <c r="AEP23" s="44"/>
      <c r="AEQ23" s="44"/>
      <c r="AER23" s="44"/>
      <c r="AES23" s="44"/>
      <c r="AET23" s="44"/>
      <c r="AEU23" s="44"/>
      <c r="AEV23" s="44"/>
      <c r="AEW23" s="44"/>
      <c r="AEX23" s="44"/>
      <c r="AEY23" s="44"/>
      <c r="AEZ23" s="44"/>
      <c r="AFA23" s="44"/>
      <c r="AFB23" s="44"/>
      <c r="AFC23" s="44"/>
      <c r="AFD23" s="44"/>
      <c r="AFE23" s="44"/>
      <c r="AFF23" s="44"/>
      <c r="AFG23" s="44"/>
      <c r="AFH23" s="44"/>
      <c r="AFI23" s="44"/>
      <c r="AFJ23" s="44"/>
      <c r="AFK23" s="44"/>
      <c r="AFL23" s="44"/>
      <c r="AFM23" s="44"/>
      <c r="AFN23" s="44"/>
      <c r="AFO23" s="44"/>
      <c r="AFP23" s="44"/>
      <c r="AFQ23" s="44"/>
      <c r="AFR23" s="44"/>
      <c r="AFS23" s="44"/>
      <c r="AFT23" s="44"/>
      <c r="AFU23" s="44"/>
      <c r="AFV23" s="44"/>
      <c r="AFW23" s="44"/>
      <c r="AFX23" s="44"/>
      <c r="AFY23" s="44"/>
      <c r="AFZ23" s="44"/>
      <c r="AGA23" s="44"/>
      <c r="AGB23" s="44"/>
      <c r="AGC23" s="44"/>
      <c r="AGD23" s="44"/>
      <c r="AGE23" s="44"/>
      <c r="AGF23" s="44"/>
      <c r="AGG23" s="44"/>
      <c r="AGH23" s="44"/>
      <c r="AGI23" s="44"/>
      <c r="AGJ23" s="44"/>
      <c r="AGK23" s="44"/>
      <c r="AGL23" s="44"/>
      <c r="AGM23" s="44"/>
      <c r="AGN23" s="44"/>
      <c r="AGO23" s="44"/>
      <c r="AGP23" s="44"/>
      <c r="AGQ23" s="44"/>
      <c r="AGR23" s="44"/>
      <c r="AGS23" s="44"/>
      <c r="AGT23" s="44"/>
      <c r="AGU23" s="44"/>
      <c r="AGV23" s="44"/>
      <c r="AGW23" s="44"/>
      <c r="AGX23" s="44"/>
      <c r="AGY23" s="44"/>
      <c r="AGZ23" s="44"/>
      <c r="AHA23" s="44"/>
      <c r="AHB23" s="44"/>
      <c r="AHC23" s="44"/>
      <c r="AHD23" s="44"/>
      <c r="AHE23" s="44"/>
      <c r="AHF23" s="44"/>
      <c r="AHG23" s="44"/>
      <c r="AHH23" s="44"/>
      <c r="AHI23" s="44"/>
      <c r="AHJ23" s="44"/>
      <c r="AHK23" s="44"/>
      <c r="AHL23" s="44"/>
      <c r="AHM23" s="44"/>
      <c r="AHN23" s="44"/>
      <c r="AHO23" s="44"/>
      <c r="AHP23" s="44"/>
      <c r="AHQ23" s="44"/>
      <c r="AHR23" s="44"/>
      <c r="AHS23" s="44"/>
      <c r="AHT23" s="44"/>
      <c r="AHU23" s="44"/>
      <c r="AHV23" s="44"/>
      <c r="AHW23" s="44"/>
      <c r="AHX23" s="44"/>
      <c r="AHY23" s="44"/>
      <c r="AHZ23" s="44"/>
      <c r="AIA23" s="44"/>
      <c r="AIB23" s="44"/>
      <c r="AIC23" s="44"/>
      <c r="AID23" s="44"/>
      <c r="AIE23" s="44"/>
      <c r="AIF23" s="44"/>
      <c r="AIG23" s="44"/>
      <c r="AIH23" s="44"/>
      <c r="AII23" s="44"/>
      <c r="AIJ23" s="44"/>
      <c r="AIK23" s="44"/>
      <c r="AIL23" s="44"/>
      <c r="AIM23" s="44"/>
      <c r="AIN23" s="44"/>
      <c r="AIO23" s="44"/>
      <c r="AIP23" s="44"/>
      <c r="AIQ23" s="44"/>
      <c r="AIR23" s="44"/>
      <c r="AIS23" s="44"/>
      <c r="AIT23" s="44"/>
      <c r="AIU23" s="44"/>
      <c r="AIV23" s="44"/>
      <c r="AIW23" s="44"/>
      <c r="AIX23" s="44"/>
      <c r="AIY23" s="44"/>
      <c r="AIZ23" s="44"/>
      <c r="AJA23" s="44"/>
      <c r="AJB23" s="44"/>
      <c r="AJC23" s="44"/>
      <c r="AJD23" s="44"/>
      <c r="AJE23" s="44"/>
      <c r="AJF23" s="44"/>
      <c r="AJG23" s="44"/>
      <c r="AJH23" s="44"/>
      <c r="AJI23" s="44"/>
      <c r="AJJ23" s="44"/>
      <c r="AJK23" s="44"/>
      <c r="AJL23" s="44"/>
      <c r="AJM23" s="44"/>
      <c r="AJN23" s="44"/>
      <c r="AJO23" s="44"/>
      <c r="AJP23" s="44"/>
      <c r="AJQ23" s="44"/>
      <c r="AJR23" s="44"/>
      <c r="AJS23" s="44"/>
      <c r="AJT23" s="44"/>
      <c r="AJU23" s="44"/>
      <c r="AJV23" s="44"/>
      <c r="AJW23" s="44"/>
      <c r="AJX23" s="44"/>
      <c r="AJY23" s="44"/>
      <c r="AJZ23" s="44"/>
      <c r="AKA23" s="44"/>
      <c r="AKB23" s="44"/>
      <c r="AKC23" s="44"/>
      <c r="AKD23" s="44"/>
      <c r="AKE23" s="44"/>
      <c r="AKF23" s="44"/>
      <c r="AKG23" s="44"/>
      <c r="AKH23" s="44"/>
      <c r="AKI23" s="44"/>
      <c r="AKJ23" s="44"/>
      <c r="AKK23" s="44"/>
      <c r="AKL23" s="44"/>
      <c r="AKM23" s="44"/>
      <c r="AKN23" s="44"/>
      <c r="AKO23" s="44"/>
      <c r="AKP23" s="44"/>
      <c r="AKQ23" s="44"/>
      <c r="AKR23" s="44"/>
      <c r="AKS23" s="44"/>
      <c r="AKT23" s="44"/>
      <c r="AKU23" s="44"/>
      <c r="AKV23" s="44"/>
      <c r="AKW23" s="44"/>
      <c r="AKX23" s="44"/>
      <c r="AKY23" s="44"/>
      <c r="AKZ23" s="44"/>
      <c r="ALA23" s="44"/>
      <c r="ALB23" s="44"/>
      <c r="ALC23" s="44"/>
      <c r="ALD23" s="44"/>
      <c r="ALE23" s="44"/>
      <c r="ALF23" s="44"/>
      <c r="ALG23" s="44"/>
      <c r="ALH23" s="44"/>
      <c r="ALI23" s="44"/>
      <c r="ALJ23" s="44"/>
      <c r="ALK23" s="44"/>
      <c r="ALL23" s="44"/>
      <c r="ALM23" s="44"/>
      <c r="ALN23" s="44"/>
      <c r="ALO23" s="44"/>
      <c r="ALP23" s="44"/>
      <c r="ALQ23" s="44"/>
      <c r="ALR23" s="44"/>
      <c r="ALS23" s="44"/>
      <c r="ALT23" s="44"/>
      <c r="ALU23" s="44"/>
      <c r="ALV23" s="44"/>
      <c r="ALW23" s="44"/>
      <c r="ALX23" s="44"/>
      <c r="ALY23" s="44"/>
      <c r="ALZ23" s="44"/>
      <c r="AMA23" s="44"/>
      <c r="AMB23" s="44"/>
      <c r="AMC23" s="44"/>
      <c r="AMD23" s="44"/>
      <c r="AME23" s="44"/>
      <c r="AMF23" s="44"/>
      <c r="AMG23" s="44"/>
      <c r="AMH23" s="44"/>
      <c r="AMI23" s="44"/>
    </row>
    <row r="24" spans="1:1024" s="33" customFormat="1" ht="15.75" x14ac:dyDescent="0.25">
      <c r="A24" s="46"/>
      <c r="B24" s="54"/>
      <c r="C24" s="54"/>
      <c r="D24" s="54"/>
      <c r="E24" s="54"/>
      <c r="F24" s="54"/>
      <c r="G24" s="54"/>
      <c r="H24" s="5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4"/>
      <c r="IX24" s="44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4"/>
      <c r="KE24" s="44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4"/>
      <c r="LJ24" s="44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4"/>
      <c r="MM24" s="44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4"/>
      <c r="NQ24" s="44"/>
      <c r="NR24" s="44"/>
      <c r="NS24" s="44"/>
      <c r="NT24" s="44"/>
      <c r="NU24" s="44"/>
      <c r="NV24" s="44"/>
      <c r="NW24" s="44"/>
      <c r="NX24" s="44"/>
      <c r="NY24" s="44"/>
      <c r="NZ24" s="44"/>
      <c r="OA24" s="44"/>
      <c r="OB24" s="44"/>
      <c r="OC24" s="44"/>
      <c r="OD24" s="44"/>
      <c r="OE24" s="44"/>
      <c r="OF24" s="44"/>
      <c r="OG24" s="44"/>
      <c r="OH24" s="44"/>
      <c r="OI24" s="44"/>
      <c r="OJ24" s="44"/>
      <c r="OK24" s="44"/>
      <c r="OL24" s="44"/>
      <c r="OM24" s="44"/>
      <c r="ON24" s="44"/>
      <c r="OO24" s="44"/>
      <c r="OP24" s="44"/>
      <c r="OQ24" s="44"/>
      <c r="OR24" s="44"/>
      <c r="OS24" s="44"/>
      <c r="OT24" s="44"/>
      <c r="OU24" s="44"/>
      <c r="OV24" s="44"/>
      <c r="OW24" s="44"/>
      <c r="OX24" s="44"/>
      <c r="OY24" s="44"/>
      <c r="OZ24" s="44"/>
      <c r="PA24" s="44"/>
      <c r="PB24" s="44"/>
      <c r="PC24" s="44"/>
      <c r="PD24" s="44"/>
      <c r="PE24" s="44"/>
      <c r="PF24" s="44"/>
      <c r="PG24" s="44"/>
      <c r="PH24" s="44"/>
      <c r="PI24" s="44"/>
      <c r="PJ24" s="44"/>
      <c r="PK24" s="44"/>
      <c r="PL24" s="44"/>
      <c r="PM24" s="44"/>
      <c r="PN24" s="44"/>
      <c r="PO24" s="44"/>
      <c r="PP24" s="44"/>
      <c r="PQ24" s="44"/>
      <c r="PR24" s="44"/>
      <c r="PS24" s="44"/>
      <c r="PT24" s="44"/>
      <c r="PU24" s="44"/>
      <c r="PV24" s="44"/>
      <c r="PW24" s="44"/>
      <c r="PX24" s="44"/>
      <c r="PY24" s="44"/>
      <c r="PZ24" s="44"/>
      <c r="QA24" s="44"/>
      <c r="QB24" s="44"/>
      <c r="QC24" s="44"/>
      <c r="QD24" s="44"/>
      <c r="QE24" s="44"/>
      <c r="QF24" s="44"/>
      <c r="QG24" s="44"/>
      <c r="QH24" s="44"/>
      <c r="QI24" s="44"/>
      <c r="QJ24" s="44"/>
      <c r="QK24" s="44"/>
      <c r="QL24" s="44"/>
      <c r="QM24" s="44"/>
      <c r="QN24" s="44"/>
      <c r="QO24" s="44"/>
      <c r="QP24" s="44"/>
      <c r="QQ24" s="44"/>
      <c r="QR24" s="44"/>
      <c r="QS24" s="44"/>
      <c r="QT24" s="44"/>
      <c r="QU24" s="44"/>
      <c r="QV24" s="44"/>
      <c r="QW24" s="44"/>
      <c r="QX24" s="44"/>
      <c r="QY24" s="44"/>
      <c r="QZ24" s="44"/>
      <c r="RA24" s="44"/>
      <c r="RB24" s="44"/>
      <c r="RC24" s="44"/>
      <c r="RD24" s="44"/>
      <c r="RE24" s="44"/>
      <c r="RF24" s="44"/>
      <c r="RG24" s="44"/>
      <c r="RH24" s="44"/>
      <c r="RI24" s="44"/>
      <c r="RJ24" s="44"/>
      <c r="RK24" s="44"/>
      <c r="RL24" s="44"/>
      <c r="RM24" s="44"/>
      <c r="RN24" s="44"/>
      <c r="RO24" s="44"/>
      <c r="RP24" s="44"/>
      <c r="RQ24" s="44"/>
      <c r="RR24" s="44"/>
      <c r="RS24" s="44"/>
      <c r="RT24" s="44"/>
      <c r="RU24" s="44"/>
      <c r="RV24" s="44"/>
      <c r="RW24" s="44"/>
      <c r="RX24" s="44"/>
      <c r="RY24" s="44"/>
      <c r="RZ24" s="44"/>
      <c r="SA24" s="44"/>
      <c r="SB24" s="44"/>
      <c r="SC24" s="44"/>
      <c r="SD24" s="44"/>
      <c r="SE24" s="44"/>
      <c r="SF24" s="44"/>
      <c r="SG24" s="44"/>
      <c r="SH24" s="44"/>
      <c r="SI24" s="44"/>
      <c r="SJ24" s="44"/>
      <c r="SK24" s="44"/>
      <c r="SL24" s="44"/>
      <c r="SM24" s="44"/>
      <c r="SN24" s="44"/>
      <c r="SO24" s="44"/>
      <c r="SP24" s="44"/>
      <c r="SQ24" s="44"/>
      <c r="SR24" s="44"/>
      <c r="SS24" s="44"/>
      <c r="ST24" s="44"/>
      <c r="SU24" s="44"/>
      <c r="SV24" s="44"/>
      <c r="SW24" s="44"/>
      <c r="SX24" s="44"/>
      <c r="SY24" s="44"/>
      <c r="SZ24" s="44"/>
      <c r="TA24" s="44"/>
      <c r="TB24" s="44"/>
      <c r="TC24" s="44"/>
      <c r="TD24" s="44"/>
      <c r="TE24" s="44"/>
      <c r="TF24" s="44"/>
      <c r="TG24" s="44"/>
      <c r="TH24" s="44"/>
      <c r="TI24" s="44"/>
      <c r="TJ24" s="44"/>
      <c r="TK24" s="44"/>
      <c r="TL24" s="44"/>
      <c r="TM24" s="44"/>
      <c r="TN24" s="44"/>
      <c r="TO24" s="44"/>
      <c r="TP24" s="44"/>
      <c r="TQ24" s="44"/>
      <c r="TR24" s="44"/>
      <c r="TS24" s="44"/>
      <c r="TT24" s="44"/>
      <c r="TU24" s="44"/>
      <c r="TV24" s="44"/>
      <c r="TW24" s="44"/>
      <c r="TX24" s="44"/>
      <c r="TY24" s="44"/>
      <c r="TZ24" s="44"/>
      <c r="UA24" s="44"/>
      <c r="UB24" s="44"/>
      <c r="UC24" s="44"/>
      <c r="UD24" s="44"/>
      <c r="UE24" s="44"/>
      <c r="UF24" s="44"/>
      <c r="UG24" s="44"/>
      <c r="UH24" s="44"/>
      <c r="UI24" s="44"/>
      <c r="UJ24" s="44"/>
      <c r="UK24" s="44"/>
      <c r="UL24" s="44"/>
      <c r="UM24" s="44"/>
      <c r="UN24" s="44"/>
      <c r="UO24" s="44"/>
      <c r="UP24" s="44"/>
      <c r="UQ24" s="44"/>
      <c r="UR24" s="44"/>
      <c r="US24" s="44"/>
      <c r="UT24" s="44"/>
      <c r="UU24" s="44"/>
      <c r="UV24" s="44"/>
      <c r="UW24" s="44"/>
      <c r="UX24" s="44"/>
      <c r="UY24" s="44"/>
      <c r="UZ24" s="44"/>
      <c r="VA24" s="44"/>
      <c r="VB24" s="44"/>
      <c r="VC24" s="44"/>
      <c r="VD24" s="44"/>
      <c r="VE24" s="44"/>
      <c r="VF24" s="44"/>
      <c r="VG24" s="44"/>
      <c r="VH24" s="44"/>
      <c r="VI24" s="44"/>
      <c r="VJ24" s="44"/>
      <c r="VK24" s="44"/>
      <c r="VL24" s="44"/>
      <c r="VM24" s="44"/>
      <c r="VN24" s="44"/>
      <c r="VO24" s="44"/>
      <c r="VP24" s="44"/>
      <c r="VQ24" s="44"/>
      <c r="VR24" s="44"/>
      <c r="VS24" s="44"/>
      <c r="VT24" s="44"/>
      <c r="VU24" s="44"/>
      <c r="VV24" s="44"/>
      <c r="VW24" s="44"/>
      <c r="VX24" s="44"/>
      <c r="VY24" s="44"/>
      <c r="VZ24" s="44"/>
      <c r="WA24" s="44"/>
      <c r="WB24" s="44"/>
      <c r="WC24" s="44"/>
      <c r="WD24" s="44"/>
      <c r="WE24" s="44"/>
      <c r="WF24" s="44"/>
      <c r="WG24" s="44"/>
      <c r="WH24" s="44"/>
      <c r="WI24" s="44"/>
      <c r="WJ24" s="44"/>
      <c r="WK24" s="44"/>
      <c r="WL24" s="44"/>
      <c r="WM24" s="44"/>
      <c r="WN24" s="44"/>
      <c r="WO24" s="44"/>
      <c r="WP24" s="44"/>
      <c r="WQ24" s="44"/>
      <c r="WR24" s="44"/>
      <c r="WS24" s="44"/>
      <c r="WT24" s="44"/>
      <c r="WU24" s="44"/>
      <c r="WV24" s="44"/>
      <c r="WW24" s="44"/>
      <c r="WX24" s="44"/>
      <c r="WY24" s="44"/>
      <c r="WZ24" s="44"/>
      <c r="XA24" s="44"/>
      <c r="XB24" s="44"/>
      <c r="XC24" s="44"/>
      <c r="XD24" s="44"/>
      <c r="XE24" s="44"/>
      <c r="XF24" s="44"/>
      <c r="XG24" s="44"/>
      <c r="XH24" s="44"/>
      <c r="XI24" s="44"/>
      <c r="XJ24" s="44"/>
      <c r="XK24" s="44"/>
      <c r="XL24" s="44"/>
      <c r="XM24" s="44"/>
      <c r="XN24" s="44"/>
      <c r="XO24" s="44"/>
      <c r="XP24" s="44"/>
      <c r="XQ24" s="44"/>
      <c r="XR24" s="44"/>
      <c r="XS24" s="44"/>
      <c r="XT24" s="44"/>
      <c r="XU24" s="44"/>
      <c r="XV24" s="44"/>
      <c r="XW24" s="44"/>
      <c r="XX24" s="44"/>
      <c r="XY24" s="44"/>
      <c r="XZ24" s="44"/>
      <c r="YA24" s="44"/>
      <c r="YB24" s="44"/>
      <c r="YC24" s="44"/>
      <c r="YD24" s="44"/>
      <c r="YE24" s="44"/>
      <c r="YF24" s="44"/>
      <c r="YG24" s="44"/>
      <c r="YH24" s="44"/>
      <c r="YI24" s="44"/>
      <c r="YJ24" s="44"/>
      <c r="YK24" s="44"/>
      <c r="YL24" s="44"/>
      <c r="YM24" s="44"/>
      <c r="YN24" s="44"/>
      <c r="YO24" s="44"/>
      <c r="YP24" s="44"/>
      <c r="YQ24" s="44"/>
      <c r="YR24" s="44"/>
      <c r="YS24" s="44"/>
      <c r="YT24" s="44"/>
      <c r="YU24" s="44"/>
      <c r="YV24" s="44"/>
      <c r="YW24" s="44"/>
      <c r="YX24" s="44"/>
      <c r="YY24" s="44"/>
      <c r="YZ24" s="44"/>
      <c r="ZA24" s="44"/>
      <c r="ZB24" s="44"/>
      <c r="ZC24" s="44"/>
      <c r="ZD24" s="44"/>
      <c r="ZE24" s="44"/>
      <c r="ZF24" s="44"/>
      <c r="ZG24" s="44"/>
      <c r="ZH24" s="44"/>
      <c r="ZI24" s="44"/>
      <c r="ZJ24" s="44"/>
      <c r="ZK24" s="44"/>
      <c r="ZL24" s="44"/>
      <c r="ZM24" s="44"/>
      <c r="ZN24" s="44"/>
      <c r="ZO24" s="44"/>
      <c r="ZP24" s="44"/>
      <c r="ZQ24" s="44"/>
      <c r="ZR24" s="44"/>
      <c r="ZS24" s="44"/>
      <c r="ZT24" s="44"/>
      <c r="ZU24" s="44"/>
      <c r="ZV24" s="44"/>
      <c r="ZW24" s="44"/>
      <c r="ZX24" s="44"/>
      <c r="ZY24" s="44"/>
      <c r="ZZ24" s="44"/>
      <c r="AAA24" s="44"/>
      <c r="AAB24" s="44"/>
      <c r="AAC24" s="44"/>
      <c r="AAD24" s="44"/>
      <c r="AAE24" s="44"/>
      <c r="AAF24" s="44"/>
      <c r="AAG24" s="44"/>
      <c r="AAH24" s="44"/>
      <c r="AAI24" s="44"/>
      <c r="AAJ24" s="44"/>
      <c r="AAK24" s="44"/>
      <c r="AAL24" s="44"/>
      <c r="AAM24" s="44"/>
      <c r="AAN24" s="44"/>
      <c r="AAO24" s="44"/>
      <c r="AAP24" s="44"/>
      <c r="AAQ24" s="44"/>
      <c r="AAR24" s="44"/>
      <c r="AAS24" s="44"/>
      <c r="AAT24" s="44"/>
      <c r="AAU24" s="44"/>
      <c r="AAV24" s="44"/>
      <c r="AAW24" s="44"/>
      <c r="AAX24" s="44"/>
      <c r="AAY24" s="44"/>
      <c r="AAZ24" s="44"/>
      <c r="ABA24" s="44"/>
      <c r="ABB24" s="44"/>
      <c r="ABC24" s="44"/>
      <c r="ABD24" s="44"/>
      <c r="ABE24" s="44"/>
      <c r="ABF24" s="44"/>
      <c r="ABG24" s="44"/>
      <c r="ABH24" s="44"/>
      <c r="ABI24" s="44"/>
      <c r="ABJ24" s="44"/>
      <c r="ABK24" s="44"/>
      <c r="ABL24" s="44"/>
      <c r="ABM24" s="44"/>
      <c r="ABN24" s="44"/>
      <c r="ABO24" s="44"/>
      <c r="ABP24" s="44"/>
      <c r="ABQ24" s="44"/>
      <c r="ABR24" s="44"/>
      <c r="ABS24" s="44"/>
      <c r="ABT24" s="44"/>
      <c r="ABU24" s="44"/>
      <c r="ABV24" s="44"/>
      <c r="ABW24" s="44"/>
      <c r="ABX24" s="44"/>
      <c r="ABY24" s="44"/>
      <c r="ABZ24" s="44"/>
      <c r="ACA24" s="44"/>
      <c r="ACB24" s="44"/>
      <c r="ACC24" s="44"/>
      <c r="ACD24" s="44"/>
      <c r="ACE24" s="44"/>
      <c r="ACF24" s="44"/>
      <c r="ACG24" s="44"/>
      <c r="ACH24" s="44"/>
      <c r="ACI24" s="44"/>
      <c r="ACJ24" s="44"/>
      <c r="ACK24" s="44"/>
      <c r="ACL24" s="44"/>
      <c r="ACM24" s="44"/>
      <c r="ACN24" s="44"/>
      <c r="ACO24" s="44"/>
      <c r="ACP24" s="44"/>
      <c r="ACQ24" s="44"/>
      <c r="ACR24" s="44"/>
      <c r="ACS24" s="44"/>
      <c r="ACT24" s="44"/>
      <c r="ACU24" s="44"/>
      <c r="ACV24" s="44"/>
      <c r="ACW24" s="44"/>
      <c r="ACX24" s="44"/>
      <c r="ACY24" s="44"/>
      <c r="ACZ24" s="44"/>
      <c r="ADA24" s="44"/>
      <c r="ADB24" s="44"/>
      <c r="ADC24" s="44"/>
      <c r="ADD24" s="44"/>
      <c r="ADE24" s="44"/>
      <c r="ADF24" s="44"/>
      <c r="ADG24" s="44"/>
      <c r="ADH24" s="44"/>
      <c r="ADI24" s="44"/>
      <c r="ADJ24" s="44"/>
      <c r="ADK24" s="44"/>
      <c r="ADL24" s="44"/>
      <c r="ADM24" s="44"/>
      <c r="ADN24" s="44"/>
      <c r="ADO24" s="44"/>
      <c r="ADP24" s="44"/>
      <c r="ADQ24" s="44"/>
      <c r="ADR24" s="44"/>
      <c r="ADS24" s="44"/>
      <c r="ADT24" s="44"/>
      <c r="ADU24" s="44"/>
      <c r="ADV24" s="44"/>
      <c r="ADW24" s="44"/>
      <c r="ADX24" s="44"/>
      <c r="ADY24" s="44"/>
      <c r="ADZ24" s="44"/>
      <c r="AEA24" s="44"/>
      <c r="AEB24" s="44"/>
      <c r="AEC24" s="44"/>
      <c r="AED24" s="44"/>
      <c r="AEE24" s="44"/>
      <c r="AEF24" s="44"/>
      <c r="AEG24" s="44"/>
      <c r="AEH24" s="44"/>
      <c r="AEI24" s="44"/>
      <c r="AEJ24" s="44"/>
      <c r="AEK24" s="44"/>
      <c r="AEL24" s="44"/>
      <c r="AEM24" s="44"/>
      <c r="AEN24" s="44"/>
      <c r="AEO24" s="44"/>
      <c r="AEP24" s="44"/>
      <c r="AEQ24" s="44"/>
      <c r="AER24" s="44"/>
      <c r="AES24" s="44"/>
      <c r="AET24" s="44"/>
      <c r="AEU24" s="44"/>
      <c r="AEV24" s="44"/>
      <c r="AEW24" s="44"/>
      <c r="AEX24" s="44"/>
      <c r="AEY24" s="44"/>
      <c r="AEZ24" s="44"/>
      <c r="AFA24" s="44"/>
      <c r="AFB24" s="44"/>
      <c r="AFC24" s="44"/>
      <c r="AFD24" s="44"/>
      <c r="AFE24" s="44"/>
      <c r="AFF24" s="44"/>
      <c r="AFG24" s="44"/>
      <c r="AFH24" s="44"/>
      <c r="AFI24" s="44"/>
      <c r="AFJ24" s="44"/>
      <c r="AFK24" s="44"/>
      <c r="AFL24" s="44"/>
      <c r="AFM24" s="44"/>
      <c r="AFN24" s="44"/>
      <c r="AFO24" s="44"/>
      <c r="AFP24" s="44"/>
      <c r="AFQ24" s="44"/>
      <c r="AFR24" s="44"/>
      <c r="AFS24" s="44"/>
      <c r="AFT24" s="44"/>
      <c r="AFU24" s="44"/>
      <c r="AFV24" s="44"/>
      <c r="AFW24" s="44"/>
      <c r="AFX24" s="44"/>
      <c r="AFY24" s="44"/>
      <c r="AFZ24" s="44"/>
      <c r="AGA24" s="44"/>
      <c r="AGB24" s="44"/>
      <c r="AGC24" s="44"/>
      <c r="AGD24" s="44"/>
      <c r="AGE24" s="44"/>
      <c r="AGF24" s="44"/>
      <c r="AGG24" s="44"/>
      <c r="AGH24" s="44"/>
      <c r="AGI24" s="44"/>
      <c r="AGJ24" s="44"/>
      <c r="AGK24" s="44"/>
      <c r="AGL24" s="44"/>
      <c r="AGM24" s="44"/>
      <c r="AGN24" s="44"/>
      <c r="AGO24" s="44"/>
      <c r="AGP24" s="44"/>
      <c r="AGQ24" s="44"/>
      <c r="AGR24" s="44"/>
      <c r="AGS24" s="44"/>
      <c r="AGT24" s="44"/>
      <c r="AGU24" s="44"/>
      <c r="AGV24" s="44"/>
      <c r="AGW24" s="44"/>
      <c r="AGX24" s="44"/>
      <c r="AGY24" s="44"/>
      <c r="AGZ24" s="44"/>
      <c r="AHA24" s="44"/>
      <c r="AHB24" s="44"/>
      <c r="AHC24" s="44"/>
      <c r="AHD24" s="44"/>
      <c r="AHE24" s="44"/>
      <c r="AHF24" s="44"/>
      <c r="AHG24" s="44"/>
      <c r="AHH24" s="44"/>
      <c r="AHI24" s="44"/>
      <c r="AHJ24" s="44"/>
      <c r="AHK24" s="44"/>
      <c r="AHL24" s="44"/>
      <c r="AHM24" s="44"/>
      <c r="AHN24" s="44"/>
      <c r="AHO24" s="44"/>
      <c r="AHP24" s="44"/>
      <c r="AHQ24" s="44"/>
      <c r="AHR24" s="44"/>
      <c r="AHS24" s="44"/>
      <c r="AHT24" s="44"/>
      <c r="AHU24" s="44"/>
      <c r="AHV24" s="44"/>
      <c r="AHW24" s="44"/>
      <c r="AHX24" s="44"/>
      <c r="AHY24" s="44"/>
      <c r="AHZ24" s="44"/>
      <c r="AIA24" s="44"/>
      <c r="AIB24" s="44"/>
      <c r="AIC24" s="44"/>
      <c r="AID24" s="44"/>
      <c r="AIE24" s="44"/>
      <c r="AIF24" s="44"/>
      <c r="AIG24" s="44"/>
      <c r="AIH24" s="44"/>
      <c r="AII24" s="44"/>
      <c r="AIJ24" s="44"/>
      <c r="AIK24" s="44"/>
      <c r="AIL24" s="44"/>
      <c r="AIM24" s="44"/>
      <c r="AIN24" s="44"/>
      <c r="AIO24" s="44"/>
      <c r="AIP24" s="44"/>
      <c r="AIQ24" s="44"/>
      <c r="AIR24" s="44"/>
      <c r="AIS24" s="44"/>
      <c r="AIT24" s="44"/>
      <c r="AIU24" s="44"/>
      <c r="AIV24" s="44"/>
      <c r="AIW24" s="44"/>
      <c r="AIX24" s="44"/>
      <c r="AIY24" s="44"/>
      <c r="AIZ24" s="44"/>
      <c r="AJA24" s="44"/>
      <c r="AJB24" s="44"/>
      <c r="AJC24" s="44"/>
      <c r="AJD24" s="44"/>
      <c r="AJE24" s="44"/>
      <c r="AJF24" s="44"/>
      <c r="AJG24" s="44"/>
      <c r="AJH24" s="44"/>
      <c r="AJI24" s="44"/>
      <c r="AJJ24" s="44"/>
      <c r="AJK24" s="44"/>
      <c r="AJL24" s="44"/>
      <c r="AJM24" s="44"/>
      <c r="AJN24" s="44"/>
      <c r="AJO24" s="44"/>
      <c r="AJP24" s="44"/>
      <c r="AJQ24" s="44"/>
      <c r="AJR24" s="44"/>
      <c r="AJS24" s="44"/>
      <c r="AJT24" s="44"/>
      <c r="AJU24" s="44"/>
      <c r="AJV24" s="44"/>
      <c r="AJW24" s="44"/>
      <c r="AJX24" s="44"/>
      <c r="AJY24" s="44"/>
      <c r="AJZ24" s="44"/>
      <c r="AKA24" s="44"/>
      <c r="AKB24" s="44"/>
      <c r="AKC24" s="44"/>
      <c r="AKD24" s="44"/>
      <c r="AKE24" s="44"/>
      <c r="AKF24" s="44"/>
      <c r="AKG24" s="44"/>
      <c r="AKH24" s="44"/>
      <c r="AKI24" s="44"/>
      <c r="AKJ24" s="44"/>
      <c r="AKK24" s="44"/>
      <c r="AKL24" s="44"/>
      <c r="AKM24" s="44"/>
      <c r="AKN24" s="44"/>
      <c r="AKO24" s="44"/>
      <c r="AKP24" s="44"/>
      <c r="AKQ24" s="44"/>
      <c r="AKR24" s="44"/>
      <c r="AKS24" s="44"/>
      <c r="AKT24" s="44"/>
      <c r="AKU24" s="44"/>
      <c r="AKV24" s="44"/>
      <c r="AKW24" s="44"/>
      <c r="AKX24" s="44"/>
      <c r="AKY24" s="44"/>
      <c r="AKZ24" s="44"/>
      <c r="ALA24" s="44"/>
      <c r="ALB24" s="44"/>
      <c r="ALC24" s="44"/>
      <c r="ALD24" s="44"/>
      <c r="ALE24" s="44"/>
      <c r="ALF24" s="44"/>
      <c r="ALG24" s="44"/>
      <c r="ALH24" s="44"/>
      <c r="ALI24" s="44"/>
      <c r="ALJ24" s="44"/>
      <c r="ALK24" s="44"/>
      <c r="ALL24" s="44"/>
      <c r="ALM24" s="44"/>
      <c r="ALN24" s="44"/>
      <c r="ALO24" s="44"/>
      <c r="ALP24" s="44"/>
      <c r="ALQ24" s="44"/>
      <c r="ALR24" s="44"/>
      <c r="ALS24" s="44"/>
      <c r="ALT24" s="44"/>
      <c r="ALU24" s="44"/>
      <c r="ALV24" s="44"/>
      <c r="ALW24" s="44"/>
      <c r="ALX24" s="44"/>
      <c r="ALY24" s="44"/>
      <c r="ALZ24" s="44"/>
      <c r="AMA24" s="44"/>
      <c r="AMB24" s="44"/>
      <c r="AMC24" s="44"/>
      <c r="AMD24" s="44"/>
      <c r="AME24" s="44"/>
      <c r="AMF24" s="44"/>
      <c r="AMG24" s="44"/>
      <c r="AMH24" s="44"/>
      <c r="AMI24" s="44"/>
    </row>
    <row r="25" spans="1:1024" s="109" customFormat="1" ht="15.75" x14ac:dyDescent="0.25">
      <c r="A25" s="151" t="s">
        <v>161</v>
      </c>
      <c r="B25" s="152"/>
      <c r="C25" s="153"/>
      <c r="D25" s="153"/>
      <c r="E25" s="154" t="s">
        <v>162</v>
      </c>
      <c r="F25" s="153"/>
      <c r="G25" s="152"/>
      <c r="H25" s="5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4"/>
      <c r="IX25" s="44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4"/>
      <c r="KE25" s="44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4"/>
      <c r="LJ25" s="44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4"/>
      <c r="MM25" s="44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4"/>
      <c r="NQ25" s="44"/>
      <c r="NR25" s="44"/>
      <c r="NS25" s="44"/>
      <c r="NT25" s="44"/>
      <c r="NU25" s="44"/>
      <c r="NV25" s="44"/>
      <c r="NW25" s="44"/>
      <c r="NX25" s="44"/>
      <c r="NY25" s="44"/>
      <c r="NZ25" s="44"/>
      <c r="OA25" s="44"/>
      <c r="OB25" s="44"/>
      <c r="OC25" s="44"/>
      <c r="OD25" s="44"/>
      <c r="OE25" s="44"/>
      <c r="OF25" s="44"/>
      <c r="OG25" s="44"/>
      <c r="OH25" s="44"/>
      <c r="OI25" s="44"/>
      <c r="OJ25" s="44"/>
      <c r="OK25" s="44"/>
      <c r="OL25" s="44"/>
      <c r="OM25" s="44"/>
      <c r="ON25" s="44"/>
      <c r="OO25" s="44"/>
      <c r="OP25" s="44"/>
      <c r="OQ25" s="44"/>
      <c r="OR25" s="44"/>
      <c r="OS25" s="44"/>
      <c r="OT25" s="44"/>
      <c r="OU25" s="44"/>
      <c r="OV25" s="44"/>
      <c r="OW25" s="44"/>
      <c r="OX25" s="44"/>
      <c r="OY25" s="44"/>
      <c r="OZ25" s="44"/>
      <c r="PA25" s="44"/>
      <c r="PB25" s="44"/>
      <c r="PC25" s="44"/>
      <c r="PD25" s="44"/>
      <c r="PE25" s="44"/>
      <c r="PF25" s="44"/>
      <c r="PG25" s="44"/>
      <c r="PH25" s="44"/>
      <c r="PI25" s="44"/>
      <c r="PJ25" s="44"/>
      <c r="PK25" s="44"/>
      <c r="PL25" s="44"/>
      <c r="PM25" s="44"/>
      <c r="PN25" s="44"/>
      <c r="PO25" s="44"/>
      <c r="PP25" s="44"/>
      <c r="PQ25" s="44"/>
      <c r="PR25" s="44"/>
      <c r="PS25" s="44"/>
      <c r="PT25" s="44"/>
      <c r="PU25" s="44"/>
      <c r="PV25" s="44"/>
      <c r="PW25" s="44"/>
      <c r="PX25" s="44"/>
      <c r="PY25" s="44"/>
      <c r="PZ25" s="44"/>
      <c r="QA25" s="44"/>
      <c r="QB25" s="44"/>
      <c r="QC25" s="44"/>
      <c r="QD25" s="44"/>
      <c r="QE25" s="44"/>
      <c r="QF25" s="44"/>
      <c r="QG25" s="44"/>
      <c r="QH25" s="44"/>
      <c r="QI25" s="44"/>
      <c r="QJ25" s="44"/>
      <c r="QK25" s="44"/>
      <c r="QL25" s="44"/>
      <c r="QM25" s="44"/>
      <c r="QN25" s="44"/>
      <c r="QO25" s="44"/>
      <c r="QP25" s="44"/>
      <c r="QQ25" s="44"/>
      <c r="QR25" s="44"/>
      <c r="QS25" s="44"/>
      <c r="QT25" s="44"/>
      <c r="QU25" s="44"/>
      <c r="QV25" s="44"/>
      <c r="QW25" s="44"/>
      <c r="QX25" s="44"/>
      <c r="QY25" s="44"/>
      <c r="QZ25" s="44"/>
      <c r="RA25" s="44"/>
      <c r="RB25" s="44"/>
      <c r="RC25" s="44"/>
      <c r="RD25" s="44"/>
      <c r="RE25" s="44"/>
      <c r="RF25" s="44"/>
      <c r="RG25" s="44"/>
      <c r="RH25" s="44"/>
      <c r="RI25" s="44"/>
      <c r="RJ25" s="44"/>
      <c r="RK25" s="44"/>
      <c r="RL25" s="44"/>
      <c r="RM25" s="44"/>
      <c r="RN25" s="44"/>
      <c r="RO25" s="44"/>
      <c r="RP25" s="44"/>
      <c r="RQ25" s="44"/>
      <c r="RR25" s="44"/>
      <c r="RS25" s="44"/>
      <c r="RT25" s="44"/>
      <c r="RU25" s="44"/>
      <c r="RV25" s="44"/>
      <c r="RW25" s="44"/>
      <c r="RX25" s="44"/>
      <c r="RY25" s="44"/>
      <c r="RZ25" s="44"/>
      <c r="SA25" s="44"/>
      <c r="SB25" s="44"/>
      <c r="SC25" s="44"/>
      <c r="SD25" s="44"/>
      <c r="SE25" s="44"/>
      <c r="SF25" s="44"/>
      <c r="SG25" s="44"/>
      <c r="SH25" s="44"/>
      <c r="SI25" s="44"/>
      <c r="SJ25" s="44"/>
      <c r="SK25" s="44"/>
      <c r="SL25" s="44"/>
      <c r="SM25" s="44"/>
      <c r="SN25" s="44"/>
      <c r="SO25" s="44"/>
      <c r="SP25" s="44"/>
      <c r="SQ25" s="44"/>
      <c r="SR25" s="44"/>
      <c r="SS25" s="44"/>
      <c r="ST25" s="44"/>
      <c r="SU25" s="44"/>
      <c r="SV25" s="44"/>
      <c r="SW25" s="44"/>
      <c r="SX25" s="44"/>
      <c r="SY25" s="44"/>
      <c r="SZ25" s="44"/>
      <c r="TA25" s="44"/>
      <c r="TB25" s="44"/>
      <c r="TC25" s="44"/>
      <c r="TD25" s="44"/>
      <c r="TE25" s="44"/>
      <c r="TF25" s="44"/>
      <c r="TG25" s="44"/>
      <c r="TH25" s="44"/>
      <c r="TI25" s="44"/>
      <c r="TJ25" s="44"/>
      <c r="TK25" s="44"/>
      <c r="TL25" s="44"/>
      <c r="TM25" s="44"/>
      <c r="TN25" s="44"/>
      <c r="TO25" s="44"/>
      <c r="TP25" s="44"/>
      <c r="TQ25" s="44"/>
      <c r="TR25" s="44"/>
      <c r="TS25" s="44"/>
      <c r="TT25" s="44"/>
      <c r="TU25" s="44"/>
      <c r="TV25" s="44"/>
      <c r="TW25" s="44"/>
      <c r="TX25" s="44"/>
      <c r="TY25" s="44"/>
      <c r="TZ25" s="44"/>
      <c r="UA25" s="44"/>
      <c r="UB25" s="44"/>
      <c r="UC25" s="44"/>
      <c r="UD25" s="44"/>
      <c r="UE25" s="44"/>
      <c r="UF25" s="44"/>
      <c r="UG25" s="44"/>
      <c r="UH25" s="44"/>
      <c r="UI25" s="44"/>
      <c r="UJ25" s="44"/>
      <c r="UK25" s="44"/>
      <c r="UL25" s="44"/>
      <c r="UM25" s="44"/>
      <c r="UN25" s="44"/>
      <c r="UO25" s="44"/>
      <c r="UP25" s="44"/>
      <c r="UQ25" s="44"/>
      <c r="UR25" s="44"/>
      <c r="US25" s="44"/>
      <c r="UT25" s="44"/>
      <c r="UU25" s="44"/>
      <c r="UV25" s="44"/>
      <c r="UW25" s="44"/>
      <c r="UX25" s="44"/>
      <c r="UY25" s="44"/>
      <c r="UZ25" s="44"/>
      <c r="VA25" s="44"/>
      <c r="VB25" s="44"/>
      <c r="VC25" s="44"/>
      <c r="VD25" s="44"/>
      <c r="VE25" s="44"/>
      <c r="VF25" s="44"/>
      <c r="VG25" s="44"/>
      <c r="VH25" s="44"/>
      <c r="VI25" s="44"/>
      <c r="VJ25" s="44"/>
      <c r="VK25" s="44"/>
      <c r="VL25" s="44"/>
      <c r="VM25" s="44"/>
      <c r="VN25" s="44"/>
      <c r="VO25" s="44"/>
      <c r="VP25" s="44"/>
      <c r="VQ25" s="44"/>
      <c r="VR25" s="44"/>
      <c r="VS25" s="44"/>
      <c r="VT25" s="44"/>
      <c r="VU25" s="44"/>
      <c r="VV25" s="44"/>
      <c r="VW25" s="44"/>
      <c r="VX25" s="44"/>
      <c r="VY25" s="44"/>
      <c r="VZ25" s="44"/>
      <c r="WA25" s="44"/>
      <c r="WB25" s="44"/>
      <c r="WC25" s="44"/>
      <c r="WD25" s="44"/>
      <c r="WE25" s="44"/>
      <c r="WF25" s="44"/>
      <c r="WG25" s="44"/>
      <c r="WH25" s="44"/>
      <c r="WI25" s="44"/>
      <c r="WJ25" s="44"/>
      <c r="WK25" s="44"/>
      <c r="WL25" s="44"/>
      <c r="WM25" s="44"/>
      <c r="WN25" s="44"/>
      <c r="WO25" s="44"/>
      <c r="WP25" s="44"/>
      <c r="WQ25" s="44"/>
      <c r="WR25" s="44"/>
      <c r="WS25" s="44"/>
      <c r="WT25" s="44"/>
      <c r="WU25" s="44"/>
      <c r="WV25" s="44"/>
      <c r="WW25" s="44"/>
      <c r="WX25" s="44"/>
      <c r="WY25" s="44"/>
      <c r="WZ25" s="44"/>
      <c r="XA25" s="44"/>
      <c r="XB25" s="44"/>
      <c r="XC25" s="44"/>
      <c r="XD25" s="44"/>
      <c r="XE25" s="44"/>
      <c r="XF25" s="44"/>
      <c r="XG25" s="44"/>
      <c r="XH25" s="44"/>
      <c r="XI25" s="44"/>
      <c r="XJ25" s="44"/>
      <c r="XK25" s="44"/>
      <c r="XL25" s="44"/>
      <c r="XM25" s="44"/>
      <c r="XN25" s="44"/>
      <c r="XO25" s="44"/>
      <c r="XP25" s="44"/>
      <c r="XQ25" s="44"/>
      <c r="XR25" s="44"/>
      <c r="XS25" s="44"/>
      <c r="XT25" s="44"/>
      <c r="XU25" s="44"/>
      <c r="XV25" s="44"/>
      <c r="XW25" s="44"/>
      <c r="XX25" s="44"/>
      <c r="XY25" s="44"/>
      <c r="XZ25" s="44"/>
      <c r="YA25" s="44"/>
      <c r="YB25" s="44"/>
      <c r="YC25" s="44"/>
      <c r="YD25" s="44"/>
      <c r="YE25" s="44"/>
      <c r="YF25" s="44"/>
      <c r="YG25" s="44"/>
      <c r="YH25" s="44"/>
      <c r="YI25" s="44"/>
      <c r="YJ25" s="44"/>
      <c r="YK25" s="44"/>
      <c r="YL25" s="44"/>
      <c r="YM25" s="44"/>
      <c r="YN25" s="44"/>
      <c r="YO25" s="44"/>
      <c r="YP25" s="44"/>
      <c r="YQ25" s="44"/>
      <c r="YR25" s="44"/>
      <c r="YS25" s="44"/>
      <c r="YT25" s="44"/>
      <c r="YU25" s="44"/>
      <c r="YV25" s="44"/>
      <c r="YW25" s="44"/>
      <c r="YX25" s="44"/>
      <c r="YY25" s="44"/>
      <c r="YZ25" s="44"/>
      <c r="ZA25" s="44"/>
      <c r="ZB25" s="44"/>
      <c r="ZC25" s="44"/>
      <c r="ZD25" s="44"/>
      <c r="ZE25" s="44"/>
      <c r="ZF25" s="44"/>
      <c r="ZG25" s="44"/>
      <c r="ZH25" s="44"/>
      <c r="ZI25" s="44"/>
      <c r="ZJ25" s="44"/>
      <c r="ZK25" s="44"/>
      <c r="ZL25" s="44"/>
      <c r="ZM25" s="44"/>
      <c r="ZN25" s="44"/>
      <c r="ZO25" s="44"/>
      <c r="ZP25" s="44"/>
      <c r="ZQ25" s="44"/>
      <c r="ZR25" s="44"/>
      <c r="ZS25" s="44"/>
      <c r="ZT25" s="44"/>
      <c r="ZU25" s="44"/>
      <c r="ZV25" s="44"/>
      <c r="ZW25" s="44"/>
      <c r="ZX25" s="44"/>
      <c r="ZY25" s="44"/>
      <c r="ZZ25" s="44"/>
      <c r="AAA25" s="44"/>
      <c r="AAB25" s="44"/>
      <c r="AAC25" s="44"/>
      <c r="AAD25" s="44"/>
      <c r="AAE25" s="44"/>
      <c r="AAF25" s="44"/>
      <c r="AAG25" s="44"/>
      <c r="AAH25" s="44"/>
      <c r="AAI25" s="44"/>
      <c r="AAJ25" s="44"/>
      <c r="AAK25" s="44"/>
      <c r="AAL25" s="44"/>
      <c r="AAM25" s="44"/>
      <c r="AAN25" s="44"/>
      <c r="AAO25" s="44"/>
      <c r="AAP25" s="44"/>
      <c r="AAQ25" s="44"/>
      <c r="AAR25" s="44"/>
      <c r="AAS25" s="44"/>
      <c r="AAT25" s="44"/>
      <c r="AAU25" s="44"/>
      <c r="AAV25" s="44"/>
      <c r="AAW25" s="44"/>
      <c r="AAX25" s="44"/>
      <c r="AAY25" s="44"/>
      <c r="AAZ25" s="44"/>
      <c r="ABA25" s="44"/>
      <c r="ABB25" s="44"/>
      <c r="ABC25" s="44"/>
      <c r="ABD25" s="44"/>
      <c r="ABE25" s="44"/>
      <c r="ABF25" s="44"/>
      <c r="ABG25" s="44"/>
      <c r="ABH25" s="44"/>
      <c r="ABI25" s="44"/>
      <c r="ABJ25" s="44"/>
      <c r="ABK25" s="44"/>
      <c r="ABL25" s="44"/>
      <c r="ABM25" s="44"/>
      <c r="ABN25" s="44"/>
      <c r="ABO25" s="44"/>
      <c r="ABP25" s="44"/>
      <c r="ABQ25" s="44"/>
      <c r="ABR25" s="44"/>
      <c r="ABS25" s="44"/>
      <c r="ABT25" s="44"/>
      <c r="ABU25" s="44"/>
      <c r="ABV25" s="44"/>
      <c r="ABW25" s="44"/>
      <c r="ABX25" s="44"/>
      <c r="ABY25" s="44"/>
      <c r="ABZ25" s="44"/>
      <c r="ACA25" s="44"/>
      <c r="ACB25" s="44"/>
      <c r="ACC25" s="44"/>
      <c r="ACD25" s="44"/>
      <c r="ACE25" s="44"/>
      <c r="ACF25" s="44"/>
      <c r="ACG25" s="44"/>
      <c r="ACH25" s="44"/>
      <c r="ACI25" s="44"/>
      <c r="ACJ25" s="44"/>
      <c r="ACK25" s="44"/>
      <c r="ACL25" s="44"/>
      <c r="ACM25" s="44"/>
      <c r="ACN25" s="44"/>
      <c r="ACO25" s="44"/>
      <c r="ACP25" s="44"/>
      <c r="ACQ25" s="44"/>
      <c r="ACR25" s="44"/>
      <c r="ACS25" s="44"/>
      <c r="ACT25" s="44"/>
      <c r="ACU25" s="44"/>
      <c r="ACV25" s="44"/>
      <c r="ACW25" s="44"/>
      <c r="ACX25" s="44"/>
      <c r="ACY25" s="44"/>
      <c r="ACZ25" s="44"/>
      <c r="ADA25" s="44"/>
      <c r="ADB25" s="44"/>
      <c r="ADC25" s="44"/>
      <c r="ADD25" s="44"/>
      <c r="ADE25" s="44"/>
      <c r="ADF25" s="44"/>
      <c r="ADG25" s="44"/>
      <c r="ADH25" s="44"/>
      <c r="ADI25" s="44"/>
      <c r="ADJ25" s="44"/>
      <c r="ADK25" s="44"/>
      <c r="ADL25" s="44"/>
      <c r="ADM25" s="44"/>
      <c r="ADN25" s="44"/>
      <c r="ADO25" s="44"/>
      <c r="ADP25" s="44"/>
      <c r="ADQ25" s="44"/>
      <c r="ADR25" s="44"/>
      <c r="ADS25" s="44"/>
      <c r="ADT25" s="44"/>
      <c r="ADU25" s="44"/>
      <c r="ADV25" s="44"/>
      <c r="ADW25" s="44"/>
      <c r="ADX25" s="44"/>
      <c r="ADY25" s="44"/>
      <c r="ADZ25" s="44"/>
      <c r="AEA25" s="44"/>
      <c r="AEB25" s="44"/>
      <c r="AEC25" s="44"/>
      <c r="AED25" s="44"/>
      <c r="AEE25" s="44"/>
      <c r="AEF25" s="44"/>
      <c r="AEG25" s="44"/>
      <c r="AEH25" s="44"/>
      <c r="AEI25" s="44"/>
      <c r="AEJ25" s="44"/>
      <c r="AEK25" s="44"/>
      <c r="AEL25" s="44"/>
      <c r="AEM25" s="44"/>
      <c r="AEN25" s="44"/>
      <c r="AEO25" s="44"/>
      <c r="AEP25" s="44"/>
      <c r="AEQ25" s="44"/>
      <c r="AER25" s="44"/>
      <c r="AES25" s="44"/>
      <c r="AET25" s="44"/>
      <c r="AEU25" s="44"/>
      <c r="AEV25" s="44"/>
      <c r="AEW25" s="44"/>
      <c r="AEX25" s="44"/>
      <c r="AEY25" s="44"/>
      <c r="AEZ25" s="44"/>
      <c r="AFA25" s="44"/>
      <c r="AFB25" s="44"/>
      <c r="AFC25" s="44"/>
      <c r="AFD25" s="44"/>
      <c r="AFE25" s="44"/>
      <c r="AFF25" s="44"/>
      <c r="AFG25" s="44"/>
      <c r="AFH25" s="44"/>
      <c r="AFI25" s="44"/>
      <c r="AFJ25" s="44"/>
      <c r="AFK25" s="44"/>
      <c r="AFL25" s="44"/>
      <c r="AFM25" s="44"/>
      <c r="AFN25" s="44"/>
      <c r="AFO25" s="44"/>
      <c r="AFP25" s="44"/>
      <c r="AFQ25" s="44"/>
      <c r="AFR25" s="44"/>
      <c r="AFS25" s="44"/>
      <c r="AFT25" s="44"/>
      <c r="AFU25" s="44"/>
      <c r="AFV25" s="44"/>
      <c r="AFW25" s="44"/>
      <c r="AFX25" s="44"/>
      <c r="AFY25" s="44"/>
      <c r="AFZ25" s="44"/>
      <c r="AGA25" s="44"/>
      <c r="AGB25" s="44"/>
      <c r="AGC25" s="44"/>
      <c r="AGD25" s="44"/>
      <c r="AGE25" s="44"/>
      <c r="AGF25" s="44"/>
      <c r="AGG25" s="44"/>
      <c r="AGH25" s="44"/>
      <c r="AGI25" s="44"/>
      <c r="AGJ25" s="44"/>
      <c r="AGK25" s="44"/>
      <c r="AGL25" s="44"/>
      <c r="AGM25" s="44"/>
      <c r="AGN25" s="44"/>
      <c r="AGO25" s="44"/>
      <c r="AGP25" s="44"/>
      <c r="AGQ25" s="44"/>
      <c r="AGR25" s="44"/>
      <c r="AGS25" s="44"/>
      <c r="AGT25" s="44"/>
      <c r="AGU25" s="44"/>
      <c r="AGV25" s="44"/>
      <c r="AGW25" s="44"/>
      <c r="AGX25" s="44"/>
      <c r="AGY25" s="44"/>
      <c r="AGZ25" s="44"/>
      <c r="AHA25" s="44"/>
      <c r="AHB25" s="44"/>
      <c r="AHC25" s="44"/>
      <c r="AHD25" s="44"/>
      <c r="AHE25" s="44"/>
      <c r="AHF25" s="44"/>
      <c r="AHG25" s="44"/>
      <c r="AHH25" s="44"/>
      <c r="AHI25" s="44"/>
      <c r="AHJ25" s="44"/>
      <c r="AHK25" s="44"/>
      <c r="AHL25" s="44"/>
      <c r="AHM25" s="44"/>
      <c r="AHN25" s="44"/>
      <c r="AHO25" s="44"/>
      <c r="AHP25" s="44"/>
      <c r="AHQ25" s="44"/>
      <c r="AHR25" s="44"/>
      <c r="AHS25" s="44"/>
      <c r="AHT25" s="44"/>
      <c r="AHU25" s="44"/>
      <c r="AHV25" s="44"/>
      <c r="AHW25" s="44"/>
      <c r="AHX25" s="44"/>
      <c r="AHY25" s="44"/>
      <c r="AHZ25" s="44"/>
      <c r="AIA25" s="44"/>
      <c r="AIB25" s="44"/>
      <c r="AIC25" s="44"/>
      <c r="AID25" s="44"/>
      <c r="AIE25" s="44"/>
      <c r="AIF25" s="44"/>
      <c r="AIG25" s="44"/>
      <c r="AIH25" s="44"/>
      <c r="AII25" s="44"/>
      <c r="AIJ25" s="44"/>
      <c r="AIK25" s="44"/>
      <c r="AIL25" s="44"/>
      <c r="AIM25" s="44"/>
      <c r="AIN25" s="44"/>
      <c r="AIO25" s="44"/>
      <c r="AIP25" s="44"/>
      <c r="AIQ25" s="44"/>
      <c r="AIR25" s="44"/>
      <c r="AIS25" s="44"/>
      <c r="AIT25" s="44"/>
      <c r="AIU25" s="44"/>
      <c r="AIV25" s="44"/>
      <c r="AIW25" s="44"/>
      <c r="AIX25" s="44"/>
      <c r="AIY25" s="44"/>
      <c r="AIZ25" s="44"/>
      <c r="AJA25" s="44"/>
      <c r="AJB25" s="44"/>
      <c r="AJC25" s="44"/>
      <c r="AJD25" s="44"/>
      <c r="AJE25" s="44"/>
      <c r="AJF25" s="44"/>
      <c r="AJG25" s="44"/>
      <c r="AJH25" s="44"/>
      <c r="AJI25" s="44"/>
      <c r="AJJ25" s="44"/>
      <c r="AJK25" s="44"/>
      <c r="AJL25" s="44"/>
      <c r="AJM25" s="44"/>
      <c r="AJN25" s="44"/>
      <c r="AJO25" s="44"/>
      <c r="AJP25" s="44"/>
      <c r="AJQ25" s="44"/>
      <c r="AJR25" s="44"/>
      <c r="AJS25" s="44"/>
      <c r="AJT25" s="44"/>
      <c r="AJU25" s="44"/>
      <c r="AJV25" s="44"/>
      <c r="AJW25" s="44"/>
      <c r="AJX25" s="44"/>
      <c r="AJY25" s="44"/>
      <c r="AJZ25" s="44"/>
      <c r="AKA25" s="44"/>
      <c r="AKB25" s="44"/>
      <c r="AKC25" s="44"/>
      <c r="AKD25" s="44"/>
      <c r="AKE25" s="44"/>
      <c r="AKF25" s="44"/>
      <c r="AKG25" s="44"/>
      <c r="AKH25" s="44"/>
      <c r="AKI25" s="44"/>
      <c r="AKJ25" s="44"/>
      <c r="AKK25" s="44"/>
      <c r="AKL25" s="44"/>
      <c r="AKM25" s="44"/>
      <c r="AKN25" s="44"/>
      <c r="AKO25" s="44"/>
      <c r="AKP25" s="44"/>
      <c r="AKQ25" s="44"/>
      <c r="AKR25" s="44"/>
      <c r="AKS25" s="44"/>
      <c r="AKT25" s="44"/>
      <c r="AKU25" s="44"/>
      <c r="AKV25" s="44"/>
      <c r="AKW25" s="44"/>
      <c r="AKX25" s="44"/>
      <c r="AKY25" s="44"/>
      <c r="AKZ25" s="44"/>
      <c r="ALA25" s="44"/>
      <c r="ALB25" s="44"/>
      <c r="ALC25" s="44"/>
      <c r="ALD25" s="44"/>
      <c r="ALE25" s="44"/>
      <c r="ALF25" s="44"/>
      <c r="ALG25" s="44"/>
      <c r="ALH25" s="44"/>
      <c r="ALI25" s="44"/>
      <c r="ALJ25" s="44"/>
      <c r="ALK25" s="44"/>
      <c r="ALL25" s="44"/>
      <c r="ALM25" s="44"/>
      <c r="ALN25" s="44"/>
      <c r="ALO25" s="44"/>
      <c r="ALP25" s="44"/>
      <c r="ALQ25" s="44"/>
      <c r="ALR25" s="44"/>
      <c r="ALS25" s="44"/>
      <c r="ALT25" s="44"/>
      <c r="ALU25" s="44"/>
      <c r="ALV25" s="44"/>
      <c r="ALW25" s="44"/>
      <c r="ALX25" s="44"/>
      <c r="ALY25" s="44"/>
      <c r="ALZ25" s="44"/>
      <c r="AMA25" s="44"/>
      <c r="AMB25" s="44"/>
      <c r="AMC25" s="44"/>
      <c r="AMD25" s="44"/>
      <c r="AME25" s="44"/>
      <c r="AMF25" s="44"/>
      <c r="AMG25" s="44"/>
      <c r="AMH25" s="44"/>
      <c r="AMI25" s="44"/>
    </row>
    <row r="26" spans="1:1024" s="109" customFormat="1" ht="15.75" x14ac:dyDescent="0.25">
      <c r="A26" s="155" t="s">
        <v>61</v>
      </c>
      <c r="B26" s="155" t="s">
        <v>154</v>
      </c>
      <c r="C26" s="153"/>
      <c r="D26" s="155" t="s">
        <v>61</v>
      </c>
      <c r="E26" s="151" t="s">
        <v>154</v>
      </c>
      <c r="F26" s="153"/>
      <c r="G26" s="156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4"/>
      <c r="IX26" s="44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4"/>
      <c r="KE26" s="44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4"/>
      <c r="NQ26" s="44"/>
      <c r="NR26" s="44"/>
      <c r="NS26" s="44"/>
      <c r="NT26" s="44"/>
      <c r="NU26" s="44"/>
      <c r="NV26" s="44"/>
      <c r="NW26" s="44"/>
      <c r="NX26" s="44"/>
      <c r="NY26" s="44"/>
      <c r="NZ26" s="44"/>
      <c r="OA26" s="44"/>
      <c r="OB26" s="44"/>
      <c r="OC26" s="44"/>
      <c r="OD26" s="44"/>
      <c r="OE26" s="44"/>
      <c r="OF26" s="44"/>
      <c r="OG26" s="44"/>
      <c r="OH26" s="44"/>
      <c r="OI26" s="44"/>
      <c r="OJ26" s="44"/>
      <c r="OK26" s="44"/>
      <c r="OL26" s="44"/>
      <c r="OM26" s="44"/>
      <c r="ON26" s="44"/>
      <c r="OO26" s="44"/>
      <c r="OP26" s="44"/>
      <c r="OQ26" s="44"/>
      <c r="OR26" s="44"/>
      <c r="OS26" s="44"/>
      <c r="OT26" s="44"/>
      <c r="OU26" s="44"/>
      <c r="OV26" s="44"/>
      <c r="OW26" s="44"/>
      <c r="OX26" s="44"/>
      <c r="OY26" s="44"/>
      <c r="OZ26" s="44"/>
      <c r="PA26" s="44"/>
      <c r="PB26" s="44"/>
      <c r="PC26" s="44"/>
      <c r="PD26" s="44"/>
      <c r="PE26" s="44"/>
      <c r="PF26" s="44"/>
      <c r="PG26" s="44"/>
      <c r="PH26" s="44"/>
      <c r="PI26" s="44"/>
      <c r="PJ26" s="44"/>
      <c r="PK26" s="44"/>
      <c r="PL26" s="44"/>
      <c r="PM26" s="44"/>
      <c r="PN26" s="44"/>
      <c r="PO26" s="44"/>
      <c r="PP26" s="44"/>
      <c r="PQ26" s="44"/>
      <c r="PR26" s="44"/>
      <c r="PS26" s="44"/>
      <c r="PT26" s="44"/>
      <c r="PU26" s="44"/>
      <c r="PV26" s="44"/>
      <c r="PW26" s="44"/>
      <c r="PX26" s="44"/>
      <c r="PY26" s="44"/>
      <c r="PZ26" s="44"/>
      <c r="QA26" s="44"/>
      <c r="QB26" s="44"/>
      <c r="QC26" s="44"/>
      <c r="QD26" s="44"/>
      <c r="QE26" s="44"/>
      <c r="QF26" s="44"/>
      <c r="QG26" s="44"/>
      <c r="QH26" s="44"/>
      <c r="QI26" s="44"/>
      <c r="QJ26" s="44"/>
      <c r="QK26" s="44"/>
      <c r="QL26" s="44"/>
      <c r="QM26" s="44"/>
      <c r="QN26" s="44"/>
      <c r="QO26" s="44"/>
      <c r="QP26" s="44"/>
      <c r="QQ26" s="44"/>
      <c r="QR26" s="44"/>
      <c r="QS26" s="44"/>
      <c r="QT26" s="44"/>
      <c r="QU26" s="44"/>
      <c r="QV26" s="44"/>
      <c r="QW26" s="44"/>
      <c r="QX26" s="44"/>
      <c r="QY26" s="44"/>
      <c r="QZ26" s="44"/>
      <c r="RA26" s="44"/>
      <c r="RB26" s="44"/>
      <c r="RC26" s="44"/>
      <c r="RD26" s="44"/>
      <c r="RE26" s="44"/>
      <c r="RF26" s="44"/>
      <c r="RG26" s="44"/>
      <c r="RH26" s="44"/>
      <c r="RI26" s="44"/>
      <c r="RJ26" s="44"/>
      <c r="RK26" s="44"/>
      <c r="RL26" s="44"/>
      <c r="RM26" s="44"/>
      <c r="RN26" s="44"/>
      <c r="RO26" s="44"/>
      <c r="RP26" s="44"/>
      <c r="RQ26" s="44"/>
      <c r="RR26" s="44"/>
      <c r="RS26" s="44"/>
      <c r="RT26" s="44"/>
      <c r="RU26" s="44"/>
      <c r="RV26" s="44"/>
      <c r="RW26" s="44"/>
      <c r="RX26" s="44"/>
      <c r="RY26" s="44"/>
      <c r="RZ26" s="44"/>
      <c r="SA26" s="44"/>
      <c r="SB26" s="44"/>
      <c r="SC26" s="44"/>
      <c r="SD26" s="44"/>
      <c r="SE26" s="44"/>
      <c r="SF26" s="44"/>
      <c r="SG26" s="44"/>
      <c r="SH26" s="44"/>
      <c r="SI26" s="44"/>
      <c r="SJ26" s="44"/>
      <c r="SK26" s="44"/>
      <c r="SL26" s="44"/>
      <c r="SM26" s="44"/>
      <c r="SN26" s="44"/>
      <c r="SO26" s="44"/>
      <c r="SP26" s="44"/>
      <c r="SQ26" s="44"/>
      <c r="SR26" s="44"/>
      <c r="SS26" s="44"/>
      <c r="ST26" s="44"/>
      <c r="SU26" s="44"/>
      <c r="SV26" s="44"/>
      <c r="SW26" s="44"/>
      <c r="SX26" s="44"/>
      <c r="SY26" s="44"/>
      <c r="SZ26" s="44"/>
      <c r="TA26" s="44"/>
      <c r="TB26" s="44"/>
      <c r="TC26" s="44"/>
      <c r="TD26" s="44"/>
      <c r="TE26" s="44"/>
      <c r="TF26" s="44"/>
      <c r="TG26" s="44"/>
      <c r="TH26" s="44"/>
      <c r="TI26" s="44"/>
      <c r="TJ26" s="44"/>
      <c r="TK26" s="44"/>
      <c r="TL26" s="44"/>
      <c r="TM26" s="44"/>
      <c r="TN26" s="44"/>
      <c r="TO26" s="44"/>
      <c r="TP26" s="44"/>
      <c r="TQ26" s="44"/>
      <c r="TR26" s="44"/>
      <c r="TS26" s="44"/>
      <c r="TT26" s="44"/>
      <c r="TU26" s="44"/>
      <c r="TV26" s="44"/>
      <c r="TW26" s="44"/>
      <c r="TX26" s="44"/>
      <c r="TY26" s="44"/>
      <c r="TZ26" s="44"/>
      <c r="UA26" s="44"/>
      <c r="UB26" s="44"/>
      <c r="UC26" s="44"/>
      <c r="UD26" s="44"/>
      <c r="UE26" s="44"/>
      <c r="UF26" s="44"/>
      <c r="UG26" s="44"/>
      <c r="UH26" s="44"/>
      <c r="UI26" s="44"/>
      <c r="UJ26" s="44"/>
      <c r="UK26" s="44"/>
      <c r="UL26" s="44"/>
      <c r="UM26" s="44"/>
      <c r="UN26" s="44"/>
      <c r="UO26" s="44"/>
      <c r="UP26" s="44"/>
      <c r="UQ26" s="44"/>
      <c r="UR26" s="44"/>
      <c r="US26" s="44"/>
      <c r="UT26" s="44"/>
      <c r="UU26" s="44"/>
      <c r="UV26" s="44"/>
      <c r="UW26" s="44"/>
      <c r="UX26" s="44"/>
      <c r="UY26" s="44"/>
      <c r="UZ26" s="44"/>
      <c r="VA26" s="44"/>
      <c r="VB26" s="44"/>
      <c r="VC26" s="44"/>
      <c r="VD26" s="44"/>
      <c r="VE26" s="44"/>
      <c r="VF26" s="44"/>
      <c r="VG26" s="44"/>
      <c r="VH26" s="44"/>
      <c r="VI26" s="44"/>
      <c r="VJ26" s="44"/>
      <c r="VK26" s="44"/>
      <c r="VL26" s="44"/>
      <c r="VM26" s="44"/>
      <c r="VN26" s="44"/>
      <c r="VO26" s="44"/>
      <c r="VP26" s="44"/>
      <c r="VQ26" s="44"/>
      <c r="VR26" s="44"/>
      <c r="VS26" s="44"/>
      <c r="VT26" s="44"/>
      <c r="VU26" s="44"/>
      <c r="VV26" s="44"/>
      <c r="VW26" s="44"/>
      <c r="VX26" s="44"/>
      <c r="VY26" s="44"/>
      <c r="VZ26" s="44"/>
      <c r="WA26" s="44"/>
      <c r="WB26" s="44"/>
      <c r="WC26" s="44"/>
      <c r="WD26" s="44"/>
      <c r="WE26" s="44"/>
      <c r="WF26" s="44"/>
      <c r="WG26" s="44"/>
      <c r="WH26" s="44"/>
      <c r="WI26" s="44"/>
      <c r="WJ26" s="44"/>
      <c r="WK26" s="44"/>
      <c r="WL26" s="44"/>
      <c r="WM26" s="44"/>
      <c r="WN26" s="44"/>
      <c r="WO26" s="44"/>
      <c r="WP26" s="44"/>
      <c r="WQ26" s="44"/>
      <c r="WR26" s="44"/>
      <c r="WS26" s="44"/>
      <c r="WT26" s="44"/>
      <c r="WU26" s="44"/>
      <c r="WV26" s="44"/>
      <c r="WW26" s="44"/>
      <c r="WX26" s="44"/>
      <c r="WY26" s="44"/>
      <c r="WZ26" s="44"/>
      <c r="XA26" s="44"/>
      <c r="XB26" s="44"/>
      <c r="XC26" s="44"/>
      <c r="XD26" s="44"/>
      <c r="XE26" s="44"/>
      <c r="XF26" s="44"/>
      <c r="XG26" s="44"/>
      <c r="XH26" s="44"/>
      <c r="XI26" s="44"/>
      <c r="XJ26" s="44"/>
      <c r="XK26" s="44"/>
      <c r="XL26" s="44"/>
      <c r="XM26" s="44"/>
      <c r="XN26" s="44"/>
      <c r="XO26" s="44"/>
      <c r="XP26" s="44"/>
      <c r="XQ26" s="44"/>
      <c r="XR26" s="44"/>
      <c r="XS26" s="44"/>
      <c r="XT26" s="44"/>
      <c r="XU26" s="44"/>
      <c r="XV26" s="44"/>
      <c r="XW26" s="44"/>
      <c r="XX26" s="44"/>
      <c r="XY26" s="44"/>
      <c r="XZ26" s="44"/>
      <c r="YA26" s="44"/>
      <c r="YB26" s="44"/>
      <c r="YC26" s="44"/>
      <c r="YD26" s="44"/>
      <c r="YE26" s="44"/>
      <c r="YF26" s="44"/>
      <c r="YG26" s="44"/>
      <c r="YH26" s="44"/>
      <c r="YI26" s="44"/>
      <c r="YJ26" s="44"/>
      <c r="YK26" s="44"/>
      <c r="YL26" s="44"/>
      <c r="YM26" s="44"/>
      <c r="YN26" s="44"/>
      <c r="YO26" s="44"/>
      <c r="YP26" s="44"/>
      <c r="YQ26" s="44"/>
      <c r="YR26" s="44"/>
      <c r="YS26" s="44"/>
      <c r="YT26" s="44"/>
      <c r="YU26" s="44"/>
      <c r="YV26" s="44"/>
      <c r="YW26" s="44"/>
      <c r="YX26" s="44"/>
      <c r="YY26" s="44"/>
      <c r="YZ26" s="44"/>
      <c r="ZA26" s="44"/>
      <c r="ZB26" s="44"/>
      <c r="ZC26" s="44"/>
      <c r="ZD26" s="44"/>
      <c r="ZE26" s="44"/>
      <c r="ZF26" s="44"/>
      <c r="ZG26" s="44"/>
      <c r="ZH26" s="44"/>
      <c r="ZI26" s="44"/>
      <c r="ZJ26" s="44"/>
      <c r="ZK26" s="44"/>
      <c r="ZL26" s="44"/>
      <c r="ZM26" s="44"/>
      <c r="ZN26" s="44"/>
      <c r="ZO26" s="44"/>
      <c r="ZP26" s="44"/>
      <c r="ZQ26" s="44"/>
      <c r="ZR26" s="44"/>
      <c r="ZS26" s="44"/>
      <c r="ZT26" s="44"/>
      <c r="ZU26" s="44"/>
      <c r="ZV26" s="44"/>
      <c r="ZW26" s="44"/>
      <c r="ZX26" s="44"/>
      <c r="ZY26" s="44"/>
      <c r="ZZ26" s="44"/>
      <c r="AAA26" s="44"/>
      <c r="AAB26" s="44"/>
      <c r="AAC26" s="44"/>
      <c r="AAD26" s="44"/>
      <c r="AAE26" s="44"/>
      <c r="AAF26" s="44"/>
      <c r="AAG26" s="44"/>
      <c r="AAH26" s="44"/>
      <c r="AAI26" s="44"/>
      <c r="AAJ26" s="44"/>
      <c r="AAK26" s="44"/>
      <c r="AAL26" s="44"/>
      <c r="AAM26" s="44"/>
      <c r="AAN26" s="44"/>
      <c r="AAO26" s="44"/>
      <c r="AAP26" s="44"/>
      <c r="AAQ26" s="44"/>
      <c r="AAR26" s="44"/>
      <c r="AAS26" s="44"/>
      <c r="AAT26" s="44"/>
      <c r="AAU26" s="44"/>
      <c r="AAV26" s="44"/>
      <c r="AAW26" s="44"/>
      <c r="AAX26" s="44"/>
      <c r="AAY26" s="44"/>
      <c r="AAZ26" s="44"/>
      <c r="ABA26" s="44"/>
      <c r="ABB26" s="44"/>
      <c r="ABC26" s="44"/>
      <c r="ABD26" s="44"/>
      <c r="ABE26" s="44"/>
      <c r="ABF26" s="44"/>
      <c r="ABG26" s="44"/>
      <c r="ABH26" s="44"/>
      <c r="ABI26" s="44"/>
      <c r="ABJ26" s="44"/>
      <c r="ABK26" s="44"/>
      <c r="ABL26" s="44"/>
      <c r="ABM26" s="44"/>
      <c r="ABN26" s="44"/>
      <c r="ABO26" s="44"/>
      <c r="ABP26" s="44"/>
      <c r="ABQ26" s="44"/>
      <c r="ABR26" s="44"/>
      <c r="ABS26" s="44"/>
      <c r="ABT26" s="44"/>
      <c r="ABU26" s="44"/>
      <c r="ABV26" s="44"/>
      <c r="ABW26" s="44"/>
      <c r="ABX26" s="44"/>
      <c r="ABY26" s="44"/>
      <c r="ABZ26" s="44"/>
      <c r="ACA26" s="44"/>
      <c r="ACB26" s="44"/>
      <c r="ACC26" s="44"/>
      <c r="ACD26" s="44"/>
      <c r="ACE26" s="44"/>
      <c r="ACF26" s="44"/>
      <c r="ACG26" s="44"/>
      <c r="ACH26" s="44"/>
      <c r="ACI26" s="44"/>
      <c r="ACJ26" s="44"/>
      <c r="ACK26" s="44"/>
      <c r="ACL26" s="44"/>
      <c r="ACM26" s="44"/>
      <c r="ACN26" s="44"/>
      <c r="ACO26" s="44"/>
      <c r="ACP26" s="44"/>
      <c r="ACQ26" s="44"/>
      <c r="ACR26" s="44"/>
      <c r="ACS26" s="44"/>
      <c r="ACT26" s="44"/>
      <c r="ACU26" s="44"/>
      <c r="ACV26" s="44"/>
      <c r="ACW26" s="44"/>
      <c r="ACX26" s="44"/>
      <c r="ACY26" s="44"/>
      <c r="ACZ26" s="44"/>
      <c r="ADA26" s="44"/>
      <c r="ADB26" s="44"/>
      <c r="ADC26" s="44"/>
      <c r="ADD26" s="44"/>
      <c r="ADE26" s="44"/>
      <c r="ADF26" s="44"/>
      <c r="ADG26" s="44"/>
      <c r="ADH26" s="44"/>
      <c r="ADI26" s="44"/>
      <c r="ADJ26" s="44"/>
      <c r="ADK26" s="44"/>
      <c r="ADL26" s="44"/>
      <c r="ADM26" s="44"/>
      <c r="ADN26" s="44"/>
      <c r="ADO26" s="44"/>
      <c r="ADP26" s="44"/>
      <c r="ADQ26" s="44"/>
      <c r="ADR26" s="44"/>
      <c r="ADS26" s="44"/>
      <c r="ADT26" s="44"/>
      <c r="ADU26" s="44"/>
      <c r="ADV26" s="44"/>
      <c r="ADW26" s="44"/>
      <c r="ADX26" s="44"/>
      <c r="ADY26" s="44"/>
      <c r="ADZ26" s="44"/>
      <c r="AEA26" s="44"/>
      <c r="AEB26" s="44"/>
      <c r="AEC26" s="44"/>
      <c r="AED26" s="44"/>
      <c r="AEE26" s="44"/>
      <c r="AEF26" s="44"/>
      <c r="AEG26" s="44"/>
      <c r="AEH26" s="44"/>
      <c r="AEI26" s="44"/>
      <c r="AEJ26" s="44"/>
      <c r="AEK26" s="44"/>
      <c r="AEL26" s="44"/>
      <c r="AEM26" s="44"/>
      <c r="AEN26" s="44"/>
      <c r="AEO26" s="44"/>
      <c r="AEP26" s="44"/>
      <c r="AEQ26" s="44"/>
      <c r="AER26" s="44"/>
      <c r="AES26" s="44"/>
      <c r="AET26" s="44"/>
      <c r="AEU26" s="44"/>
      <c r="AEV26" s="44"/>
      <c r="AEW26" s="44"/>
      <c r="AEX26" s="44"/>
      <c r="AEY26" s="44"/>
      <c r="AEZ26" s="44"/>
      <c r="AFA26" s="44"/>
      <c r="AFB26" s="44"/>
      <c r="AFC26" s="44"/>
      <c r="AFD26" s="44"/>
      <c r="AFE26" s="44"/>
      <c r="AFF26" s="44"/>
      <c r="AFG26" s="44"/>
      <c r="AFH26" s="44"/>
      <c r="AFI26" s="44"/>
      <c r="AFJ26" s="44"/>
      <c r="AFK26" s="44"/>
      <c r="AFL26" s="44"/>
      <c r="AFM26" s="44"/>
      <c r="AFN26" s="44"/>
      <c r="AFO26" s="44"/>
      <c r="AFP26" s="44"/>
      <c r="AFQ26" s="44"/>
      <c r="AFR26" s="44"/>
      <c r="AFS26" s="44"/>
      <c r="AFT26" s="44"/>
      <c r="AFU26" s="44"/>
      <c r="AFV26" s="44"/>
      <c r="AFW26" s="44"/>
      <c r="AFX26" s="44"/>
      <c r="AFY26" s="44"/>
      <c r="AFZ26" s="44"/>
      <c r="AGA26" s="44"/>
      <c r="AGB26" s="44"/>
      <c r="AGC26" s="44"/>
      <c r="AGD26" s="44"/>
      <c r="AGE26" s="44"/>
      <c r="AGF26" s="44"/>
      <c r="AGG26" s="44"/>
      <c r="AGH26" s="44"/>
      <c r="AGI26" s="44"/>
      <c r="AGJ26" s="44"/>
      <c r="AGK26" s="44"/>
      <c r="AGL26" s="44"/>
      <c r="AGM26" s="44"/>
      <c r="AGN26" s="44"/>
      <c r="AGO26" s="44"/>
      <c r="AGP26" s="44"/>
      <c r="AGQ26" s="44"/>
      <c r="AGR26" s="44"/>
      <c r="AGS26" s="44"/>
      <c r="AGT26" s="44"/>
      <c r="AGU26" s="44"/>
      <c r="AGV26" s="44"/>
      <c r="AGW26" s="44"/>
      <c r="AGX26" s="44"/>
      <c r="AGY26" s="44"/>
      <c r="AGZ26" s="44"/>
      <c r="AHA26" s="44"/>
      <c r="AHB26" s="44"/>
      <c r="AHC26" s="44"/>
      <c r="AHD26" s="44"/>
      <c r="AHE26" s="44"/>
      <c r="AHF26" s="44"/>
      <c r="AHG26" s="44"/>
      <c r="AHH26" s="44"/>
      <c r="AHI26" s="44"/>
      <c r="AHJ26" s="44"/>
      <c r="AHK26" s="44"/>
      <c r="AHL26" s="44"/>
      <c r="AHM26" s="44"/>
      <c r="AHN26" s="44"/>
      <c r="AHO26" s="44"/>
      <c r="AHP26" s="44"/>
      <c r="AHQ26" s="44"/>
      <c r="AHR26" s="44"/>
      <c r="AHS26" s="44"/>
      <c r="AHT26" s="44"/>
      <c r="AHU26" s="44"/>
      <c r="AHV26" s="44"/>
      <c r="AHW26" s="44"/>
      <c r="AHX26" s="44"/>
      <c r="AHY26" s="44"/>
      <c r="AHZ26" s="44"/>
      <c r="AIA26" s="44"/>
      <c r="AIB26" s="44"/>
      <c r="AIC26" s="44"/>
      <c r="AID26" s="44"/>
      <c r="AIE26" s="44"/>
      <c r="AIF26" s="44"/>
      <c r="AIG26" s="44"/>
      <c r="AIH26" s="44"/>
      <c r="AII26" s="44"/>
      <c r="AIJ26" s="44"/>
      <c r="AIK26" s="44"/>
      <c r="AIL26" s="44"/>
      <c r="AIM26" s="44"/>
      <c r="AIN26" s="44"/>
      <c r="AIO26" s="44"/>
      <c r="AIP26" s="44"/>
      <c r="AIQ26" s="44"/>
      <c r="AIR26" s="44"/>
      <c r="AIS26" s="44"/>
      <c r="AIT26" s="44"/>
      <c r="AIU26" s="44"/>
      <c r="AIV26" s="44"/>
      <c r="AIW26" s="44"/>
      <c r="AIX26" s="44"/>
      <c r="AIY26" s="44"/>
      <c r="AIZ26" s="44"/>
      <c r="AJA26" s="44"/>
      <c r="AJB26" s="44"/>
      <c r="AJC26" s="44"/>
      <c r="AJD26" s="44"/>
      <c r="AJE26" s="44"/>
      <c r="AJF26" s="44"/>
      <c r="AJG26" s="44"/>
      <c r="AJH26" s="44"/>
      <c r="AJI26" s="44"/>
      <c r="AJJ26" s="44"/>
      <c r="AJK26" s="44"/>
      <c r="AJL26" s="44"/>
      <c r="AJM26" s="44"/>
      <c r="AJN26" s="44"/>
      <c r="AJO26" s="44"/>
      <c r="AJP26" s="44"/>
      <c r="AJQ26" s="44"/>
      <c r="AJR26" s="44"/>
      <c r="AJS26" s="44"/>
      <c r="AJT26" s="44"/>
      <c r="AJU26" s="44"/>
      <c r="AJV26" s="44"/>
      <c r="AJW26" s="44"/>
      <c r="AJX26" s="44"/>
      <c r="AJY26" s="44"/>
      <c r="AJZ26" s="44"/>
      <c r="AKA26" s="44"/>
      <c r="AKB26" s="44"/>
      <c r="AKC26" s="44"/>
      <c r="AKD26" s="44"/>
      <c r="AKE26" s="44"/>
      <c r="AKF26" s="44"/>
      <c r="AKG26" s="44"/>
      <c r="AKH26" s="44"/>
      <c r="AKI26" s="44"/>
      <c r="AKJ26" s="44"/>
      <c r="AKK26" s="44"/>
      <c r="AKL26" s="44"/>
      <c r="AKM26" s="44"/>
      <c r="AKN26" s="44"/>
      <c r="AKO26" s="44"/>
      <c r="AKP26" s="44"/>
      <c r="AKQ26" s="44"/>
      <c r="AKR26" s="44"/>
      <c r="AKS26" s="44"/>
      <c r="AKT26" s="44"/>
      <c r="AKU26" s="44"/>
      <c r="AKV26" s="44"/>
      <c r="AKW26" s="44"/>
      <c r="AKX26" s="44"/>
      <c r="AKY26" s="44"/>
      <c r="AKZ26" s="44"/>
      <c r="ALA26" s="44"/>
      <c r="ALB26" s="44"/>
      <c r="ALC26" s="44"/>
      <c r="ALD26" s="44"/>
      <c r="ALE26" s="44"/>
      <c r="ALF26" s="44"/>
      <c r="ALG26" s="44"/>
      <c r="ALH26" s="44"/>
      <c r="ALI26" s="44"/>
      <c r="ALJ26" s="44"/>
      <c r="ALK26" s="44"/>
      <c r="ALL26" s="44"/>
      <c r="ALM26" s="44"/>
      <c r="ALN26" s="44"/>
      <c r="ALO26" s="44"/>
      <c r="ALP26" s="44"/>
      <c r="ALQ26" s="44"/>
      <c r="ALR26" s="44"/>
      <c r="ALS26" s="44"/>
      <c r="ALT26" s="44"/>
      <c r="ALU26" s="44"/>
      <c r="ALV26" s="44"/>
      <c r="ALW26" s="44"/>
      <c r="ALX26" s="44"/>
      <c r="ALY26" s="44"/>
      <c r="ALZ26" s="44"/>
      <c r="AMA26" s="44"/>
      <c r="AMB26" s="44"/>
      <c r="AMC26" s="44"/>
      <c r="AMD26" s="44"/>
      <c r="AME26" s="44"/>
      <c r="AMF26" s="44"/>
      <c r="AMG26" s="44"/>
    </row>
    <row r="27" spans="1:1024" s="109" customFormat="1" ht="60" x14ac:dyDescent="0.25">
      <c r="A27" s="157" t="s">
        <v>10</v>
      </c>
      <c r="B27" s="158">
        <f>'KESZI mérleg'!G17</f>
        <v>16914180</v>
      </c>
      <c r="C27" s="153"/>
      <c r="D27" s="159" t="s">
        <v>146</v>
      </c>
      <c r="E27" s="158">
        <v>16914180</v>
      </c>
      <c r="F27" s="153">
        <f>E27+H20</f>
        <v>824621001</v>
      </c>
      <c r="G27" s="156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4"/>
      <c r="IX27" s="44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  <c r="NZ27" s="44"/>
      <c r="OA27" s="44"/>
      <c r="OB27" s="44"/>
      <c r="OC27" s="44"/>
      <c r="OD27" s="44"/>
      <c r="OE27" s="44"/>
      <c r="OF27" s="44"/>
      <c r="OG27" s="44"/>
      <c r="OH27" s="44"/>
      <c r="OI27" s="44"/>
      <c r="OJ27" s="44"/>
      <c r="OK27" s="44"/>
      <c r="OL27" s="44"/>
      <c r="OM27" s="44"/>
      <c r="ON27" s="44"/>
      <c r="OO27" s="44"/>
      <c r="OP27" s="44"/>
      <c r="OQ27" s="44"/>
      <c r="OR27" s="44"/>
      <c r="OS27" s="44"/>
      <c r="OT27" s="44"/>
      <c r="OU27" s="44"/>
      <c r="OV27" s="44"/>
      <c r="OW27" s="44"/>
      <c r="OX27" s="44"/>
      <c r="OY27" s="44"/>
      <c r="OZ27" s="44"/>
      <c r="PA27" s="44"/>
      <c r="PB27" s="44"/>
      <c r="PC27" s="44"/>
      <c r="PD27" s="44"/>
      <c r="PE27" s="44"/>
      <c r="PF27" s="44"/>
      <c r="PG27" s="44"/>
      <c r="PH27" s="44"/>
      <c r="PI27" s="44"/>
      <c r="PJ27" s="44"/>
      <c r="PK27" s="44"/>
      <c r="PL27" s="44"/>
      <c r="PM27" s="44"/>
      <c r="PN27" s="44"/>
      <c r="PO27" s="44"/>
      <c r="PP27" s="44"/>
      <c r="PQ27" s="44"/>
      <c r="PR27" s="44"/>
      <c r="PS27" s="44"/>
      <c r="PT27" s="44"/>
      <c r="PU27" s="44"/>
      <c r="PV27" s="44"/>
      <c r="PW27" s="44"/>
      <c r="PX27" s="44"/>
      <c r="PY27" s="44"/>
      <c r="PZ27" s="44"/>
      <c r="QA27" s="44"/>
      <c r="QB27" s="44"/>
      <c r="QC27" s="44"/>
      <c r="QD27" s="44"/>
      <c r="QE27" s="44"/>
      <c r="QF27" s="44"/>
      <c r="QG27" s="44"/>
      <c r="QH27" s="44"/>
      <c r="QI27" s="44"/>
      <c r="QJ27" s="44"/>
      <c r="QK27" s="44"/>
      <c r="QL27" s="44"/>
      <c r="QM27" s="44"/>
      <c r="QN27" s="44"/>
      <c r="QO27" s="44"/>
      <c r="QP27" s="44"/>
      <c r="QQ27" s="44"/>
      <c r="QR27" s="44"/>
      <c r="QS27" s="44"/>
      <c r="QT27" s="44"/>
      <c r="QU27" s="44"/>
      <c r="QV27" s="44"/>
      <c r="QW27" s="44"/>
      <c r="QX27" s="44"/>
      <c r="QY27" s="44"/>
      <c r="QZ27" s="44"/>
      <c r="RA27" s="44"/>
      <c r="RB27" s="44"/>
      <c r="RC27" s="44"/>
      <c r="RD27" s="44"/>
      <c r="RE27" s="44"/>
      <c r="RF27" s="44"/>
      <c r="RG27" s="44"/>
      <c r="RH27" s="44"/>
      <c r="RI27" s="44"/>
      <c r="RJ27" s="44"/>
      <c r="RK27" s="44"/>
      <c r="RL27" s="44"/>
      <c r="RM27" s="44"/>
      <c r="RN27" s="44"/>
      <c r="RO27" s="44"/>
      <c r="RP27" s="44"/>
      <c r="RQ27" s="44"/>
      <c r="RR27" s="44"/>
      <c r="RS27" s="44"/>
      <c r="RT27" s="44"/>
      <c r="RU27" s="44"/>
      <c r="RV27" s="44"/>
      <c r="RW27" s="44"/>
      <c r="RX27" s="44"/>
      <c r="RY27" s="44"/>
      <c r="RZ27" s="44"/>
      <c r="SA27" s="44"/>
      <c r="SB27" s="44"/>
      <c r="SC27" s="44"/>
      <c r="SD27" s="44"/>
      <c r="SE27" s="44"/>
      <c r="SF27" s="44"/>
      <c r="SG27" s="44"/>
      <c r="SH27" s="44"/>
      <c r="SI27" s="44"/>
      <c r="SJ27" s="44"/>
      <c r="SK27" s="44"/>
      <c r="SL27" s="44"/>
      <c r="SM27" s="44"/>
      <c r="SN27" s="44"/>
      <c r="SO27" s="44"/>
      <c r="SP27" s="44"/>
      <c r="SQ27" s="44"/>
      <c r="SR27" s="44"/>
      <c r="SS27" s="44"/>
      <c r="ST27" s="44"/>
      <c r="SU27" s="44"/>
      <c r="SV27" s="44"/>
      <c r="SW27" s="44"/>
      <c r="SX27" s="44"/>
      <c r="SY27" s="44"/>
      <c r="SZ27" s="44"/>
      <c r="TA27" s="44"/>
      <c r="TB27" s="44"/>
      <c r="TC27" s="44"/>
      <c r="TD27" s="44"/>
      <c r="TE27" s="44"/>
      <c r="TF27" s="44"/>
      <c r="TG27" s="44"/>
      <c r="TH27" s="44"/>
      <c r="TI27" s="44"/>
      <c r="TJ27" s="44"/>
      <c r="TK27" s="44"/>
      <c r="TL27" s="44"/>
      <c r="TM27" s="44"/>
      <c r="TN27" s="44"/>
      <c r="TO27" s="44"/>
      <c r="TP27" s="44"/>
      <c r="TQ27" s="44"/>
      <c r="TR27" s="44"/>
      <c r="TS27" s="44"/>
      <c r="TT27" s="44"/>
      <c r="TU27" s="44"/>
      <c r="TV27" s="44"/>
      <c r="TW27" s="44"/>
      <c r="TX27" s="44"/>
      <c r="TY27" s="44"/>
      <c r="TZ27" s="44"/>
      <c r="UA27" s="44"/>
      <c r="UB27" s="44"/>
      <c r="UC27" s="44"/>
      <c r="UD27" s="44"/>
      <c r="UE27" s="44"/>
      <c r="UF27" s="44"/>
      <c r="UG27" s="44"/>
      <c r="UH27" s="44"/>
      <c r="UI27" s="44"/>
      <c r="UJ27" s="44"/>
      <c r="UK27" s="44"/>
      <c r="UL27" s="44"/>
      <c r="UM27" s="44"/>
      <c r="UN27" s="44"/>
      <c r="UO27" s="44"/>
      <c r="UP27" s="44"/>
      <c r="UQ27" s="44"/>
      <c r="UR27" s="44"/>
      <c r="US27" s="44"/>
      <c r="UT27" s="44"/>
      <c r="UU27" s="44"/>
      <c r="UV27" s="44"/>
      <c r="UW27" s="44"/>
      <c r="UX27" s="44"/>
      <c r="UY27" s="44"/>
      <c r="UZ27" s="44"/>
      <c r="VA27" s="44"/>
      <c r="VB27" s="44"/>
      <c r="VC27" s="44"/>
      <c r="VD27" s="44"/>
      <c r="VE27" s="44"/>
      <c r="VF27" s="44"/>
      <c r="VG27" s="44"/>
      <c r="VH27" s="44"/>
      <c r="VI27" s="44"/>
      <c r="VJ27" s="44"/>
      <c r="VK27" s="44"/>
      <c r="VL27" s="44"/>
      <c r="VM27" s="44"/>
      <c r="VN27" s="44"/>
      <c r="VO27" s="44"/>
      <c r="VP27" s="44"/>
      <c r="VQ27" s="44"/>
      <c r="VR27" s="44"/>
      <c r="VS27" s="44"/>
      <c r="VT27" s="44"/>
      <c r="VU27" s="44"/>
      <c r="VV27" s="44"/>
      <c r="VW27" s="44"/>
      <c r="VX27" s="44"/>
      <c r="VY27" s="44"/>
      <c r="VZ27" s="44"/>
      <c r="WA27" s="44"/>
      <c r="WB27" s="44"/>
      <c r="WC27" s="44"/>
      <c r="WD27" s="44"/>
      <c r="WE27" s="44"/>
      <c r="WF27" s="44"/>
      <c r="WG27" s="44"/>
      <c r="WH27" s="44"/>
      <c r="WI27" s="44"/>
      <c r="WJ27" s="44"/>
      <c r="WK27" s="44"/>
      <c r="WL27" s="44"/>
      <c r="WM27" s="44"/>
      <c r="WN27" s="44"/>
      <c r="WO27" s="44"/>
      <c r="WP27" s="44"/>
      <c r="WQ27" s="44"/>
      <c r="WR27" s="44"/>
      <c r="WS27" s="44"/>
      <c r="WT27" s="44"/>
      <c r="WU27" s="44"/>
      <c r="WV27" s="44"/>
      <c r="WW27" s="44"/>
      <c r="WX27" s="44"/>
      <c r="WY27" s="44"/>
      <c r="WZ27" s="44"/>
      <c r="XA27" s="44"/>
      <c r="XB27" s="44"/>
      <c r="XC27" s="44"/>
      <c r="XD27" s="44"/>
      <c r="XE27" s="44"/>
      <c r="XF27" s="44"/>
      <c r="XG27" s="44"/>
      <c r="XH27" s="44"/>
      <c r="XI27" s="44"/>
      <c r="XJ27" s="44"/>
      <c r="XK27" s="44"/>
      <c r="XL27" s="44"/>
      <c r="XM27" s="44"/>
      <c r="XN27" s="44"/>
      <c r="XO27" s="44"/>
      <c r="XP27" s="44"/>
      <c r="XQ27" s="44"/>
      <c r="XR27" s="44"/>
      <c r="XS27" s="44"/>
      <c r="XT27" s="44"/>
      <c r="XU27" s="44"/>
      <c r="XV27" s="44"/>
      <c r="XW27" s="44"/>
      <c r="XX27" s="44"/>
      <c r="XY27" s="44"/>
      <c r="XZ27" s="44"/>
      <c r="YA27" s="44"/>
      <c r="YB27" s="44"/>
      <c r="YC27" s="44"/>
      <c r="YD27" s="44"/>
      <c r="YE27" s="44"/>
      <c r="YF27" s="44"/>
      <c r="YG27" s="44"/>
      <c r="YH27" s="44"/>
      <c r="YI27" s="44"/>
      <c r="YJ27" s="44"/>
      <c r="YK27" s="44"/>
      <c r="YL27" s="44"/>
      <c r="YM27" s="44"/>
      <c r="YN27" s="44"/>
      <c r="YO27" s="44"/>
      <c r="YP27" s="44"/>
      <c r="YQ27" s="44"/>
      <c r="YR27" s="44"/>
      <c r="YS27" s="44"/>
      <c r="YT27" s="44"/>
      <c r="YU27" s="44"/>
      <c r="YV27" s="44"/>
      <c r="YW27" s="44"/>
      <c r="YX27" s="44"/>
      <c r="YY27" s="44"/>
      <c r="YZ27" s="44"/>
      <c r="ZA27" s="44"/>
      <c r="ZB27" s="44"/>
      <c r="ZC27" s="44"/>
      <c r="ZD27" s="44"/>
      <c r="ZE27" s="44"/>
      <c r="ZF27" s="44"/>
      <c r="ZG27" s="44"/>
      <c r="ZH27" s="44"/>
      <c r="ZI27" s="44"/>
      <c r="ZJ27" s="44"/>
      <c r="ZK27" s="44"/>
      <c r="ZL27" s="44"/>
      <c r="ZM27" s="44"/>
      <c r="ZN27" s="44"/>
      <c r="ZO27" s="44"/>
      <c r="ZP27" s="44"/>
      <c r="ZQ27" s="44"/>
      <c r="ZR27" s="44"/>
      <c r="ZS27" s="44"/>
      <c r="ZT27" s="44"/>
      <c r="ZU27" s="44"/>
      <c r="ZV27" s="44"/>
      <c r="ZW27" s="44"/>
      <c r="ZX27" s="44"/>
      <c r="ZY27" s="44"/>
      <c r="ZZ27" s="44"/>
      <c r="AAA27" s="44"/>
      <c r="AAB27" s="44"/>
      <c r="AAC27" s="44"/>
      <c r="AAD27" s="44"/>
      <c r="AAE27" s="44"/>
      <c r="AAF27" s="44"/>
      <c r="AAG27" s="44"/>
      <c r="AAH27" s="44"/>
      <c r="AAI27" s="44"/>
      <c r="AAJ27" s="44"/>
      <c r="AAK27" s="44"/>
      <c r="AAL27" s="44"/>
      <c r="AAM27" s="44"/>
      <c r="AAN27" s="44"/>
      <c r="AAO27" s="44"/>
      <c r="AAP27" s="44"/>
      <c r="AAQ27" s="44"/>
      <c r="AAR27" s="44"/>
      <c r="AAS27" s="44"/>
      <c r="AAT27" s="44"/>
      <c r="AAU27" s="44"/>
      <c r="AAV27" s="44"/>
      <c r="AAW27" s="44"/>
      <c r="AAX27" s="44"/>
      <c r="AAY27" s="44"/>
      <c r="AAZ27" s="44"/>
      <c r="ABA27" s="44"/>
      <c r="ABB27" s="44"/>
      <c r="ABC27" s="44"/>
      <c r="ABD27" s="44"/>
      <c r="ABE27" s="44"/>
      <c r="ABF27" s="44"/>
      <c r="ABG27" s="44"/>
      <c r="ABH27" s="44"/>
      <c r="ABI27" s="44"/>
      <c r="ABJ27" s="44"/>
      <c r="ABK27" s="44"/>
      <c r="ABL27" s="44"/>
      <c r="ABM27" s="44"/>
      <c r="ABN27" s="44"/>
      <c r="ABO27" s="44"/>
      <c r="ABP27" s="44"/>
      <c r="ABQ27" s="44"/>
      <c r="ABR27" s="44"/>
      <c r="ABS27" s="44"/>
      <c r="ABT27" s="44"/>
      <c r="ABU27" s="44"/>
      <c r="ABV27" s="44"/>
      <c r="ABW27" s="44"/>
      <c r="ABX27" s="44"/>
      <c r="ABY27" s="44"/>
      <c r="ABZ27" s="44"/>
      <c r="ACA27" s="44"/>
      <c r="ACB27" s="44"/>
      <c r="ACC27" s="44"/>
      <c r="ACD27" s="44"/>
      <c r="ACE27" s="44"/>
      <c r="ACF27" s="44"/>
      <c r="ACG27" s="44"/>
      <c r="ACH27" s="44"/>
      <c r="ACI27" s="44"/>
      <c r="ACJ27" s="44"/>
      <c r="ACK27" s="44"/>
      <c r="ACL27" s="44"/>
      <c r="ACM27" s="44"/>
      <c r="ACN27" s="44"/>
      <c r="ACO27" s="44"/>
      <c r="ACP27" s="44"/>
      <c r="ACQ27" s="44"/>
      <c r="ACR27" s="44"/>
      <c r="ACS27" s="44"/>
      <c r="ACT27" s="44"/>
      <c r="ACU27" s="44"/>
      <c r="ACV27" s="44"/>
      <c r="ACW27" s="44"/>
      <c r="ACX27" s="44"/>
      <c r="ACY27" s="44"/>
      <c r="ACZ27" s="44"/>
      <c r="ADA27" s="44"/>
      <c r="ADB27" s="44"/>
      <c r="ADC27" s="44"/>
      <c r="ADD27" s="44"/>
      <c r="ADE27" s="44"/>
      <c r="ADF27" s="44"/>
      <c r="ADG27" s="44"/>
      <c r="ADH27" s="44"/>
      <c r="ADI27" s="44"/>
      <c r="ADJ27" s="44"/>
      <c r="ADK27" s="44"/>
      <c r="ADL27" s="44"/>
      <c r="ADM27" s="44"/>
      <c r="ADN27" s="44"/>
      <c r="ADO27" s="44"/>
      <c r="ADP27" s="44"/>
      <c r="ADQ27" s="44"/>
      <c r="ADR27" s="44"/>
      <c r="ADS27" s="44"/>
      <c r="ADT27" s="44"/>
      <c r="ADU27" s="44"/>
      <c r="ADV27" s="44"/>
      <c r="ADW27" s="44"/>
      <c r="ADX27" s="44"/>
      <c r="ADY27" s="44"/>
      <c r="ADZ27" s="44"/>
      <c r="AEA27" s="44"/>
      <c r="AEB27" s="44"/>
      <c r="AEC27" s="44"/>
      <c r="AED27" s="44"/>
      <c r="AEE27" s="44"/>
      <c r="AEF27" s="44"/>
      <c r="AEG27" s="44"/>
      <c r="AEH27" s="44"/>
      <c r="AEI27" s="44"/>
      <c r="AEJ27" s="44"/>
      <c r="AEK27" s="44"/>
      <c r="AEL27" s="44"/>
      <c r="AEM27" s="44"/>
      <c r="AEN27" s="44"/>
      <c r="AEO27" s="44"/>
      <c r="AEP27" s="44"/>
      <c r="AEQ27" s="44"/>
      <c r="AER27" s="44"/>
      <c r="AES27" s="44"/>
      <c r="AET27" s="44"/>
      <c r="AEU27" s="44"/>
      <c r="AEV27" s="44"/>
      <c r="AEW27" s="44"/>
      <c r="AEX27" s="44"/>
      <c r="AEY27" s="44"/>
      <c r="AEZ27" s="44"/>
      <c r="AFA27" s="44"/>
      <c r="AFB27" s="44"/>
      <c r="AFC27" s="44"/>
      <c r="AFD27" s="44"/>
      <c r="AFE27" s="44"/>
      <c r="AFF27" s="44"/>
      <c r="AFG27" s="44"/>
      <c r="AFH27" s="44"/>
      <c r="AFI27" s="44"/>
      <c r="AFJ27" s="44"/>
      <c r="AFK27" s="44"/>
      <c r="AFL27" s="44"/>
      <c r="AFM27" s="44"/>
      <c r="AFN27" s="44"/>
      <c r="AFO27" s="44"/>
      <c r="AFP27" s="44"/>
      <c r="AFQ27" s="44"/>
      <c r="AFR27" s="44"/>
      <c r="AFS27" s="44"/>
      <c r="AFT27" s="44"/>
      <c r="AFU27" s="44"/>
      <c r="AFV27" s="44"/>
      <c r="AFW27" s="44"/>
      <c r="AFX27" s="44"/>
      <c r="AFY27" s="44"/>
      <c r="AFZ27" s="44"/>
      <c r="AGA27" s="44"/>
      <c r="AGB27" s="44"/>
      <c r="AGC27" s="44"/>
      <c r="AGD27" s="44"/>
      <c r="AGE27" s="44"/>
      <c r="AGF27" s="44"/>
      <c r="AGG27" s="44"/>
      <c r="AGH27" s="44"/>
      <c r="AGI27" s="44"/>
      <c r="AGJ27" s="44"/>
      <c r="AGK27" s="44"/>
      <c r="AGL27" s="44"/>
      <c r="AGM27" s="44"/>
      <c r="AGN27" s="44"/>
      <c r="AGO27" s="44"/>
      <c r="AGP27" s="44"/>
      <c r="AGQ27" s="44"/>
      <c r="AGR27" s="44"/>
      <c r="AGS27" s="44"/>
      <c r="AGT27" s="44"/>
      <c r="AGU27" s="44"/>
      <c r="AGV27" s="44"/>
      <c r="AGW27" s="44"/>
      <c r="AGX27" s="44"/>
      <c r="AGY27" s="44"/>
      <c r="AGZ27" s="44"/>
      <c r="AHA27" s="44"/>
      <c r="AHB27" s="44"/>
      <c r="AHC27" s="44"/>
      <c r="AHD27" s="44"/>
      <c r="AHE27" s="44"/>
      <c r="AHF27" s="44"/>
      <c r="AHG27" s="44"/>
      <c r="AHH27" s="44"/>
      <c r="AHI27" s="44"/>
      <c r="AHJ27" s="44"/>
      <c r="AHK27" s="44"/>
      <c r="AHL27" s="44"/>
      <c r="AHM27" s="44"/>
      <c r="AHN27" s="44"/>
      <c r="AHO27" s="44"/>
      <c r="AHP27" s="44"/>
      <c r="AHQ27" s="44"/>
      <c r="AHR27" s="44"/>
      <c r="AHS27" s="44"/>
      <c r="AHT27" s="44"/>
      <c r="AHU27" s="44"/>
      <c r="AHV27" s="44"/>
      <c r="AHW27" s="44"/>
      <c r="AHX27" s="44"/>
      <c r="AHY27" s="44"/>
      <c r="AHZ27" s="44"/>
      <c r="AIA27" s="44"/>
      <c r="AIB27" s="44"/>
      <c r="AIC27" s="44"/>
      <c r="AID27" s="44"/>
      <c r="AIE27" s="44"/>
      <c r="AIF27" s="44"/>
      <c r="AIG27" s="44"/>
      <c r="AIH27" s="44"/>
      <c r="AII27" s="44"/>
      <c r="AIJ27" s="44"/>
      <c r="AIK27" s="44"/>
      <c r="AIL27" s="44"/>
      <c r="AIM27" s="44"/>
      <c r="AIN27" s="44"/>
      <c r="AIO27" s="44"/>
      <c r="AIP27" s="44"/>
      <c r="AIQ27" s="44"/>
      <c r="AIR27" s="44"/>
      <c r="AIS27" s="44"/>
      <c r="AIT27" s="44"/>
      <c r="AIU27" s="44"/>
      <c r="AIV27" s="44"/>
      <c r="AIW27" s="44"/>
      <c r="AIX27" s="44"/>
      <c r="AIY27" s="44"/>
      <c r="AIZ27" s="44"/>
      <c r="AJA27" s="44"/>
      <c r="AJB27" s="44"/>
      <c r="AJC27" s="44"/>
      <c r="AJD27" s="44"/>
      <c r="AJE27" s="44"/>
      <c r="AJF27" s="44"/>
      <c r="AJG27" s="44"/>
      <c r="AJH27" s="44"/>
      <c r="AJI27" s="44"/>
      <c r="AJJ27" s="44"/>
      <c r="AJK27" s="44"/>
      <c r="AJL27" s="44"/>
      <c r="AJM27" s="44"/>
      <c r="AJN27" s="44"/>
      <c r="AJO27" s="44"/>
      <c r="AJP27" s="44"/>
      <c r="AJQ27" s="44"/>
      <c r="AJR27" s="44"/>
      <c r="AJS27" s="44"/>
      <c r="AJT27" s="44"/>
      <c r="AJU27" s="44"/>
      <c r="AJV27" s="44"/>
      <c r="AJW27" s="44"/>
      <c r="AJX27" s="44"/>
      <c r="AJY27" s="44"/>
      <c r="AJZ27" s="44"/>
      <c r="AKA27" s="44"/>
      <c r="AKB27" s="44"/>
      <c r="AKC27" s="44"/>
      <c r="AKD27" s="44"/>
      <c r="AKE27" s="44"/>
      <c r="AKF27" s="44"/>
      <c r="AKG27" s="44"/>
      <c r="AKH27" s="44"/>
      <c r="AKI27" s="44"/>
      <c r="AKJ27" s="44"/>
      <c r="AKK27" s="44"/>
      <c r="AKL27" s="44"/>
      <c r="AKM27" s="44"/>
      <c r="AKN27" s="44"/>
      <c r="AKO27" s="44"/>
      <c r="AKP27" s="44"/>
      <c r="AKQ27" s="44"/>
      <c r="AKR27" s="44"/>
      <c r="AKS27" s="44"/>
      <c r="AKT27" s="44"/>
      <c r="AKU27" s="44"/>
      <c r="AKV27" s="44"/>
      <c r="AKW27" s="44"/>
      <c r="AKX27" s="44"/>
      <c r="AKY27" s="44"/>
      <c r="AKZ27" s="44"/>
      <c r="ALA27" s="44"/>
      <c r="ALB27" s="44"/>
      <c r="ALC27" s="44"/>
      <c r="ALD27" s="44"/>
      <c r="ALE27" s="44"/>
      <c r="ALF27" s="44"/>
      <c r="ALG27" s="44"/>
      <c r="ALH27" s="44"/>
      <c r="ALI27" s="44"/>
      <c r="ALJ27" s="44"/>
      <c r="ALK27" s="44"/>
      <c r="ALL27" s="44"/>
      <c r="ALM27" s="44"/>
      <c r="ALN27" s="44"/>
      <c r="ALO27" s="44"/>
      <c r="ALP27" s="44"/>
      <c r="ALQ27" s="44"/>
      <c r="ALR27" s="44"/>
      <c r="ALS27" s="44"/>
      <c r="ALT27" s="44"/>
      <c r="ALU27" s="44"/>
      <c r="ALV27" s="44"/>
      <c r="ALW27" s="44"/>
      <c r="ALX27" s="44"/>
      <c r="ALY27" s="44"/>
      <c r="ALZ27" s="44"/>
      <c r="AMA27" s="44"/>
      <c r="AMB27" s="44"/>
      <c r="AMC27" s="44"/>
      <c r="AMD27" s="44"/>
      <c r="AME27" s="44"/>
      <c r="AMF27" s="44"/>
      <c r="AMG27" s="44"/>
    </row>
    <row r="28" spans="1:1024" s="109" customFormat="1" ht="60" x14ac:dyDescent="0.25">
      <c r="A28" s="157" t="s">
        <v>94</v>
      </c>
      <c r="B28" s="158">
        <f>'CSGYK mérleg'!F17</f>
        <v>8154460</v>
      </c>
      <c r="C28" s="153"/>
      <c r="D28" s="157" t="s">
        <v>147</v>
      </c>
      <c r="E28" s="158">
        <f>'CSGYK mérleg'!F43+2184909</f>
        <v>8154460</v>
      </c>
      <c r="F28" s="153">
        <f>E28+H21</f>
        <v>224031831</v>
      </c>
      <c r="G28" s="156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4"/>
      <c r="IX28" s="44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4"/>
      <c r="KE28" s="44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4"/>
      <c r="NQ28" s="44"/>
      <c r="NR28" s="44"/>
      <c r="NS28" s="44"/>
      <c r="NT28" s="44"/>
      <c r="NU28" s="44"/>
      <c r="NV28" s="44"/>
      <c r="NW28" s="44"/>
      <c r="NX28" s="44"/>
      <c r="NY28" s="44"/>
      <c r="NZ28" s="44"/>
      <c r="OA28" s="44"/>
      <c r="OB28" s="44"/>
      <c r="OC28" s="44"/>
      <c r="OD28" s="44"/>
      <c r="OE28" s="44"/>
      <c r="OF28" s="44"/>
      <c r="OG28" s="44"/>
      <c r="OH28" s="44"/>
      <c r="OI28" s="44"/>
      <c r="OJ28" s="44"/>
      <c r="OK28" s="44"/>
      <c r="OL28" s="44"/>
      <c r="OM28" s="44"/>
      <c r="ON28" s="44"/>
      <c r="OO28" s="44"/>
      <c r="OP28" s="44"/>
      <c r="OQ28" s="44"/>
      <c r="OR28" s="44"/>
      <c r="OS28" s="44"/>
      <c r="OT28" s="44"/>
      <c r="OU28" s="44"/>
      <c r="OV28" s="44"/>
      <c r="OW28" s="44"/>
      <c r="OX28" s="44"/>
      <c r="OY28" s="44"/>
      <c r="OZ28" s="44"/>
      <c r="PA28" s="44"/>
      <c r="PB28" s="44"/>
      <c r="PC28" s="44"/>
      <c r="PD28" s="44"/>
      <c r="PE28" s="44"/>
      <c r="PF28" s="44"/>
      <c r="PG28" s="44"/>
      <c r="PH28" s="44"/>
      <c r="PI28" s="44"/>
      <c r="PJ28" s="44"/>
      <c r="PK28" s="44"/>
      <c r="PL28" s="44"/>
      <c r="PM28" s="44"/>
      <c r="PN28" s="44"/>
      <c r="PO28" s="44"/>
      <c r="PP28" s="44"/>
      <c r="PQ28" s="44"/>
      <c r="PR28" s="44"/>
      <c r="PS28" s="44"/>
      <c r="PT28" s="44"/>
      <c r="PU28" s="44"/>
      <c r="PV28" s="44"/>
      <c r="PW28" s="44"/>
      <c r="PX28" s="44"/>
      <c r="PY28" s="44"/>
      <c r="PZ28" s="44"/>
      <c r="QA28" s="44"/>
      <c r="QB28" s="44"/>
      <c r="QC28" s="44"/>
      <c r="QD28" s="44"/>
      <c r="QE28" s="44"/>
      <c r="QF28" s="44"/>
      <c r="QG28" s="44"/>
      <c r="QH28" s="44"/>
      <c r="QI28" s="44"/>
      <c r="QJ28" s="44"/>
      <c r="QK28" s="44"/>
      <c r="QL28" s="44"/>
      <c r="QM28" s="44"/>
      <c r="QN28" s="44"/>
      <c r="QO28" s="44"/>
      <c r="QP28" s="44"/>
      <c r="QQ28" s="44"/>
      <c r="QR28" s="44"/>
      <c r="QS28" s="44"/>
      <c r="QT28" s="44"/>
      <c r="QU28" s="44"/>
      <c r="QV28" s="44"/>
      <c r="QW28" s="44"/>
      <c r="QX28" s="44"/>
      <c r="QY28" s="44"/>
      <c r="QZ28" s="44"/>
      <c r="RA28" s="44"/>
      <c r="RB28" s="44"/>
      <c r="RC28" s="44"/>
      <c r="RD28" s="44"/>
      <c r="RE28" s="44"/>
      <c r="RF28" s="44"/>
      <c r="RG28" s="44"/>
      <c r="RH28" s="44"/>
      <c r="RI28" s="44"/>
      <c r="RJ28" s="44"/>
      <c r="RK28" s="44"/>
      <c r="RL28" s="44"/>
      <c r="RM28" s="44"/>
      <c r="RN28" s="44"/>
      <c r="RO28" s="44"/>
      <c r="RP28" s="44"/>
      <c r="RQ28" s="44"/>
      <c r="RR28" s="44"/>
      <c r="RS28" s="44"/>
      <c r="RT28" s="44"/>
      <c r="RU28" s="44"/>
      <c r="RV28" s="44"/>
      <c r="RW28" s="44"/>
      <c r="RX28" s="44"/>
      <c r="RY28" s="44"/>
      <c r="RZ28" s="44"/>
      <c r="SA28" s="44"/>
      <c r="SB28" s="44"/>
      <c r="SC28" s="44"/>
      <c r="SD28" s="44"/>
      <c r="SE28" s="44"/>
      <c r="SF28" s="44"/>
      <c r="SG28" s="44"/>
      <c r="SH28" s="44"/>
      <c r="SI28" s="44"/>
      <c r="SJ28" s="44"/>
      <c r="SK28" s="44"/>
      <c r="SL28" s="44"/>
      <c r="SM28" s="44"/>
      <c r="SN28" s="44"/>
      <c r="SO28" s="44"/>
      <c r="SP28" s="44"/>
      <c r="SQ28" s="44"/>
      <c r="SR28" s="44"/>
      <c r="SS28" s="44"/>
      <c r="ST28" s="44"/>
      <c r="SU28" s="44"/>
      <c r="SV28" s="44"/>
      <c r="SW28" s="44"/>
      <c r="SX28" s="44"/>
      <c r="SY28" s="44"/>
      <c r="SZ28" s="44"/>
      <c r="TA28" s="44"/>
      <c r="TB28" s="44"/>
      <c r="TC28" s="44"/>
      <c r="TD28" s="44"/>
      <c r="TE28" s="44"/>
      <c r="TF28" s="44"/>
      <c r="TG28" s="44"/>
      <c r="TH28" s="44"/>
      <c r="TI28" s="44"/>
      <c r="TJ28" s="44"/>
      <c r="TK28" s="44"/>
      <c r="TL28" s="44"/>
      <c r="TM28" s="44"/>
      <c r="TN28" s="44"/>
      <c r="TO28" s="44"/>
      <c r="TP28" s="44"/>
      <c r="TQ28" s="44"/>
      <c r="TR28" s="44"/>
      <c r="TS28" s="44"/>
      <c r="TT28" s="44"/>
      <c r="TU28" s="44"/>
      <c r="TV28" s="44"/>
      <c r="TW28" s="44"/>
      <c r="TX28" s="44"/>
      <c r="TY28" s="44"/>
      <c r="TZ28" s="44"/>
      <c r="UA28" s="44"/>
      <c r="UB28" s="44"/>
      <c r="UC28" s="44"/>
      <c r="UD28" s="44"/>
      <c r="UE28" s="44"/>
      <c r="UF28" s="44"/>
      <c r="UG28" s="44"/>
      <c r="UH28" s="44"/>
      <c r="UI28" s="44"/>
      <c r="UJ28" s="44"/>
      <c r="UK28" s="44"/>
      <c r="UL28" s="44"/>
      <c r="UM28" s="44"/>
      <c r="UN28" s="44"/>
      <c r="UO28" s="44"/>
      <c r="UP28" s="44"/>
      <c r="UQ28" s="44"/>
      <c r="UR28" s="44"/>
      <c r="US28" s="44"/>
      <c r="UT28" s="44"/>
      <c r="UU28" s="44"/>
      <c r="UV28" s="44"/>
      <c r="UW28" s="44"/>
      <c r="UX28" s="44"/>
      <c r="UY28" s="44"/>
      <c r="UZ28" s="44"/>
      <c r="VA28" s="44"/>
      <c r="VB28" s="44"/>
      <c r="VC28" s="44"/>
      <c r="VD28" s="44"/>
      <c r="VE28" s="44"/>
      <c r="VF28" s="44"/>
      <c r="VG28" s="44"/>
      <c r="VH28" s="44"/>
      <c r="VI28" s="44"/>
      <c r="VJ28" s="44"/>
      <c r="VK28" s="44"/>
      <c r="VL28" s="44"/>
      <c r="VM28" s="44"/>
      <c r="VN28" s="44"/>
      <c r="VO28" s="44"/>
      <c r="VP28" s="44"/>
      <c r="VQ28" s="44"/>
      <c r="VR28" s="44"/>
      <c r="VS28" s="44"/>
      <c r="VT28" s="44"/>
      <c r="VU28" s="44"/>
      <c r="VV28" s="44"/>
      <c r="VW28" s="44"/>
      <c r="VX28" s="44"/>
      <c r="VY28" s="44"/>
      <c r="VZ28" s="44"/>
      <c r="WA28" s="44"/>
      <c r="WB28" s="44"/>
      <c r="WC28" s="44"/>
      <c r="WD28" s="44"/>
      <c r="WE28" s="44"/>
      <c r="WF28" s="44"/>
      <c r="WG28" s="44"/>
      <c r="WH28" s="44"/>
      <c r="WI28" s="44"/>
      <c r="WJ28" s="44"/>
      <c r="WK28" s="44"/>
      <c r="WL28" s="44"/>
      <c r="WM28" s="44"/>
      <c r="WN28" s="44"/>
      <c r="WO28" s="44"/>
      <c r="WP28" s="44"/>
      <c r="WQ28" s="44"/>
      <c r="WR28" s="44"/>
      <c r="WS28" s="44"/>
      <c r="WT28" s="44"/>
      <c r="WU28" s="44"/>
      <c r="WV28" s="44"/>
      <c r="WW28" s="44"/>
      <c r="WX28" s="44"/>
      <c r="WY28" s="44"/>
      <c r="WZ28" s="44"/>
      <c r="XA28" s="44"/>
      <c r="XB28" s="44"/>
      <c r="XC28" s="44"/>
      <c r="XD28" s="44"/>
      <c r="XE28" s="44"/>
      <c r="XF28" s="44"/>
      <c r="XG28" s="44"/>
      <c r="XH28" s="44"/>
      <c r="XI28" s="44"/>
      <c r="XJ28" s="44"/>
      <c r="XK28" s="44"/>
      <c r="XL28" s="44"/>
      <c r="XM28" s="44"/>
      <c r="XN28" s="44"/>
      <c r="XO28" s="44"/>
      <c r="XP28" s="44"/>
      <c r="XQ28" s="44"/>
      <c r="XR28" s="44"/>
      <c r="XS28" s="44"/>
      <c r="XT28" s="44"/>
      <c r="XU28" s="44"/>
      <c r="XV28" s="44"/>
      <c r="XW28" s="44"/>
      <c r="XX28" s="44"/>
      <c r="XY28" s="44"/>
      <c r="XZ28" s="44"/>
      <c r="YA28" s="44"/>
      <c r="YB28" s="44"/>
      <c r="YC28" s="44"/>
      <c r="YD28" s="44"/>
      <c r="YE28" s="44"/>
      <c r="YF28" s="44"/>
      <c r="YG28" s="44"/>
      <c r="YH28" s="44"/>
      <c r="YI28" s="44"/>
      <c r="YJ28" s="44"/>
      <c r="YK28" s="44"/>
      <c r="YL28" s="44"/>
      <c r="YM28" s="44"/>
      <c r="YN28" s="44"/>
      <c r="YO28" s="44"/>
      <c r="YP28" s="44"/>
      <c r="YQ28" s="44"/>
      <c r="YR28" s="44"/>
      <c r="YS28" s="44"/>
      <c r="YT28" s="44"/>
      <c r="YU28" s="44"/>
      <c r="YV28" s="44"/>
      <c r="YW28" s="44"/>
      <c r="YX28" s="44"/>
      <c r="YY28" s="44"/>
      <c r="YZ28" s="44"/>
      <c r="ZA28" s="44"/>
      <c r="ZB28" s="44"/>
      <c r="ZC28" s="44"/>
      <c r="ZD28" s="44"/>
      <c r="ZE28" s="44"/>
      <c r="ZF28" s="44"/>
      <c r="ZG28" s="44"/>
      <c r="ZH28" s="44"/>
      <c r="ZI28" s="44"/>
      <c r="ZJ28" s="44"/>
      <c r="ZK28" s="44"/>
      <c r="ZL28" s="44"/>
      <c r="ZM28" s="44"/>
      <c r="ZN28" s="44"/>
      <c r="ZO28" s="44"/>
      <c r="ZP28" s="44"/>
      <c r="ZQ28" s="44"/>
      <c r="ZR28" s="44"/>
      <c r="ZS28" s="44"/>
      <c r="ZT28" s="44"/>
      <c r="ZU28" s="44"/>
      <c r="ZV28" s="44"/>
      <c r="ZW28" s="44"/>
      <c r="ZX28" s="44"/>
      <c r="ZY28" s="44"/>
      <c r="ZZ28" s="44"/>
      <c r="AAA28" s="44"/>
      <c r="AAB28" s="44"/>
      <c r="AAC28" s="44"/>
      <c r="AAD28" s="44"/>
      <c r="AAE28" s="44"/>
      <c r="AAF28" s="44"/>
      <c r="AAG28" s="44"/>
      <c r="AAH28" s="44"/>
      <c r="AAI28" s="44"/>
      <c r="AAJ28" s="44"/>
      <c r="AAK28" s="44"/>
      <c r="AAL28" s="44"/>
      <c r="AAM28" s="44"/>
      <c r="AAN28" s="44"/>
      <c r="AAO28" s="44"/>
      <c r="AAP28" s="44"/>
      <c r="AAQ28" s="44"/>
      <c r="AAR28" s="44"/>
      <c r="AAS28" s="44"/>
      <c r="AAT28" s="44"/>
      <c r="AAU28" s="44"/>
      <c r="AAV28" s="44"/>
      <c r="AAW28" s="44"/>
      <c r="AAX28" s="44"/>
      <c r="AAY28" s="44"/>
      <c r="AAZ28" s="44"/>
      <c r="ABA28" s="44"/>
      <c r="ABB28" s="44"/>
      <c r="ABC28" s="44"/>
      <c r="ABD28" s="44"/>
      <c r="ABE28" s="44"/>
      <c r="ABF28" s="44"/>
      <c r="ABG28" s="44"/>
      <c r="ABH28" s="44"/>
      <c r="ABI28" s="44"/>
      <c r="ABJ28" s="44"/>
      <c r="ABK28" s="44"/>
      <c r="ABL28" s="44"/>
      <c r="ABM28" s="44"/>
      <c r="ABN28" s="44"/>
      <c r="ABO28" s="44"/>
      <c r="ABP28" s="44"/>
      <c r="ABQ28" s="44"/>
      <c r="ABR28" s="44"/>
      <c r="ABS28" s="44"/>
      <c r="ABT28" s="44"/>
      <c r="ABU28" s="44"/>
      <c r="ABV28" s="44"/>
      <c r="ABW28" s="44"/>
      <c r="ABX28" s="44"/>
      <c r="ABY28" s="44"/>
      <c r="ABZ28" s="44"/>
      <c r="ACA28" s="44"/>
      <c r="ACB28" s="44"/>
      <c r="ACC28" s="44"/>
      <c r="ACD28" s="44"/>
      <c r="ACE28" s="44"/>
      <c r="ACF28" s="44"/>
      <c r="ACG28" s="44"/>
      <c r="ACH28" s="44"/>
      <c r="ACI28" s="44"/>
      <c r="ACJ28" s="44"/>
      <c r="ACK28" s="44"/>
      <c r="ACL28" s="44"/>
      <c r="ACM28" s="44"/>
      <c r="ACN28" s="44"/>
      <c r="ACO28" s="44"/>
      <c r="ACP28" s="44"/>
      <c r="ACQ28" s="44"/>
      <c r="ACR28" s="44"/>
      <c r="ACS28" s="44"/>
      <c r="ACT28" s="44"/>
      <c r="ACU28" s="44"/>
      <c r="ACV28" s="44"/>
      <c r="ACW28" s="44"/>
      <c r="ACX28" s="44"/>
      <c r="ACY28" s="44"/>
      <c r="ACZ28" s="44"/>
      <c r="ADA28" s="44"/>
      <c r="ADB28" s="44"/>
      <c r="ADC28" s="44"/>
      <c r="ADD28" s="44"/>
      <c r="ADE28" s="44"/>
      <c r="ADF28" s="44"/>
      <c r="ADG28" s="44"/>
      <c r="ADH28" s="44"/>
      <c r="ADI28" s="44"/>
      <c r="ADJ28" s="44"/>
      <c r="ADK28" s="44"/>
      <c r="ADL28" s="44"/>
      <c r="ADM28" s="44"/>
      <c r="ADN28" s="44"/>
      <c r="ADO28" s="44"/>
      <c r="ADP28" s="44"/>
      <c r="ADQ28" s="44"/>
      <c r="ADR28" s="44"/>
      <c r="ADS28" s="44"/>
      <c r="ADT28" s="44"/>
      <c r="ADU28" s="44"/>
      <c r="ADV28" s="44"/>
      <c r="ADW28" s="44"/>
      <c r="ADX28" s="44"/>
      <c r="ADY28" s="44"/>
      <c r="ADZ28" s="44"/>
      <c r="AEA28" s="44"/>
      <c r="AEB28" s="44"/>
      <c r="AEC28" s="44"/>
      <c r="AED28" s="44"/>
      <c r="AEE28" s="44"/>
      <c r="AEF28" s="44"/>
      <c r="AEG28" s="44"/>
      <c r="AEH28" s="44"/>
      <c r="AEI28" s="44"/>
      <c r="AEJ28" s="44"/>
      <c r="AEK28" s="44"/>
      <c r="AEL28" s="44"/>
      <c r="AEM28" s="44"/>
      <c r="AEN28" s="44"/>
      <c r="AEO28" s="44"/>
      <c r="AEP28" s="44"/>
      <c r="AEQ28" s="44"/>
      <c r="AER28" s="44"/>
      <c r="AES28" s="44"/>
      <c r="AET28" s="44"/>
      <c r="AEU28" s="44"/>
      <c r="AEV28" s="44"/>
      <c r="AEW28" s="44"/>
      <c r="AEX28" s="44"/>
      <c r="AEY28" s="44"/>
      <c r="AEZ28" s="44"/>
      <c r="AFA28" s="44"/>
      <c r="AFB28" s="44"/>
      <c r="AFC28" s="44"/>
      <c r="AFD28" s="44"/>
      <c r="AFE28" s="44"/>
      <c r="AFF28" s="44"/>
      <c r="AFG28" s="44"/>
      <c r="AFH28" s="44"/>
      <c r="AFI28" s="44"/>
      <c r="AFJ28" s="44"/>
      <c r="AFK28" s="44"/>
      <c r="AFL28" s="44"/>
      <c r="AFM28" s="44"/>
      <c r="AFN28" s="44"/>
      <c r="AFO28" s="44"/>
      <c r="AFP28" s="44"/>
      <c r="AFQ28" s="44"/>
      <c r="AFR28" s="44"/>
      <c r="AFS28" s="44"/>
      <c r="AFT28" s="44"/>
      <c r="AFU28" s="44"/>
      <c r="AFV28" s="44"/>
      <c r="AFW28" s="44"/>
      <c r="AFX28" s="44"/>
      <c r="AFY28" s="44"/>
      <c r="AFZ28" s="44"/>
      <c r="AGA28" s="44"/>
      <c r="AGB28" s="44"/>
      <c r="AGC28" s="44"/>
      <c r="AGD28" s="44"/>
      <c r="AGE28" s="44"/>
      <c r="AGF28" s="44"/>
      <c r="AGG28" s="44"/>
      <c r="AGH28" s="44"/>
      <c r="AGI28" s="44"/>
      <c r="AGJ28" s="44"/>
      <c r="AGK28" s="44"/>
      <c r="AGL28" s="44"/>
      <c r="AGM28" s="44"/>
      <c r="AGN28" s="44"/>
      <c r="AGO28" s="44"/>
      <c r="AGP28" s="44"/>
      <c r="AGQ28" s="44"/>
      <c r="AGR28" s="44"/>
      <c r="AGS28" s="44"/>
      <c r="AGT28" s="44"/>
      <c r="AGU28" s="44"/>
      <c r="AGV28" s="44"/>
      <c r="AGW28" s="44"/>
      <c r="AGX28" s="44"/>
      <c r="AGY28" s="44"/>
      <c r="AGZ28" s="44"/>
      <c r="AHA28" s="44"/>
      <c r="AHB28" s="44"/>
      <c r="AHC28" s="44"/>
      <c r="AHD28" s="44"/>
      <c r="AHE28" s="44"/>
      <c r="AHF28" s="44"/>
      <c r="AHG28" s="44"/>
      <c r="AHH28" s="44"/>
      <c r="AHI28" s="44"/>
      <c r="AHJ28" s="44"/>
      <c r="AHK28" s="44"/>
      <c r="AHL28" s="44"/>
      <c r="AHM28" s="44"/>
      <c r="AHN28" s="44"/>
      <c r="AHO28" s="44"/>
      <c r="AHP28" s="44"/>
      <c r="AHQ28" s="44"/>
      <c r="AHR28" s="44"/>
      <c r="AHS28" s="44"/>
      <c r="AHT28" s="44"/>
      <c r="AHU28" s="44"/>
      <c r="AHV28" s="44"/>
      <c r="AHW28" s="44"/>
      <c r="AHX28" s="44"/>
      <c r="AHY28" s="44"/>
      <c r="AHZ28" s="44"/>
      <c r="AIA28" s="44"/>
      <c r="AIB28" s="44"/>
      <c r="AIC28" s="44"/>
      <c r="AID28" s="44"/>
      <c r="AIE28" s="44"/>
      <c r="AIF28" s="44"/>
      <c r="AIG28" s="44"/>
      <c r="AIH28" s="44"/>
      <c r="AII28" s="44"/>
      <c r="AIJ28" s="44"/>
      <c r="AIK28" s="44"/>
      <c r="AIL28" s="44"/>
      <c r="AIM28" s="44"/>
      <c r="AIN28" s="44"/>
      <c r="AIO28" s="44"/>
      <c r="AIP28" s="44"/>
      <c r="AIQ28" s="44"/>
      <c r="AIR28" s="44"/>
      <c r="AIS28" s="44"/>
      <c r="AIT28" s="44"/>
      <c r="AIU28" s="44"/>
      <c r="AIV28" s="44"/>
      <c r="AIW28" s="44"/>
      <c r="AIX28" s="44"/>
      <c r="AIY28" s="44"/>
      <c r="AIZ28" s="44"/>
      <c r="AJA28" s="44"/>
      <c r="AJB28" s="44"/>
      <c r="AJC28" s="44"/>
      <c r="AJD28" s="44"/>
      <c r="AJE28" s="44"/>
      <c r="AJF28" s="44"/>
      <c r="AJG28" s="44"/>
      <c r="AJH28" s="44"/>
      <c r="AJI28" s="44"/>
      <c r="AJJ28" s="44"/>
      <c r="AJK28" s="44"/>
      <c r="AJL28" s="44"/>
      <c r="AJM28" s="44"/>
      <c r="AJN28" s="44"/>
      <c r="AJO28" s="44"/>
      <c r="AJP28" s="44"/>
      <c r="AJQ28" s="44"/>
      <c r="AJR28" s="44"/>
      <c r="AJS28" s="44"/>
      <c r="AJT28" s="44"/>
      <c r="AJU28" s="44"/>
      <c r="AJV28" s="44"/>
      <c r="AJW28" s="44"/>
      <c r="AJX28" s="44"/>
      <c r="AJY28" s="44"/>
      <c r="AJZ28" s="44"/>
      <c r="AKA28" s="44"/>
      <c r="AKB28" s="44"/>
      <c r="AKC28" s="44"/>
      <c r="AKD28" s="44"/>
      <c r="AKE28" s="44"/>
      <c r="AKF28" s="44"/>
      <c r="AKG28" s="44"/>
      <c r="AKH28" s="44"/>
      <c r="AKI28" s="44"/>
      <c r="AKJ28" s="44"/>
      <c r="AKK28" s="44"/>
      <c r="AKL28" s="44"/>
      <c r="AKM28" s="44"/>
      <c r="AKN28" s="44"/>
      <c r="AKO28" s="44"/>
      <c r="AKP28" s="44"/>
      <c r="AKQ28" s="44"/>
      <c r="AKR28" s="44"/>
      <c r="AKS28" s="44"/>
      <c r="AKT28" s="44"/>
      <c r="AKU28" s="44"/>
      <c r="AKV28" s="44"/>
      <c r="AKW28" s="44"/>
      <c r="AKX28" s="44"/>
      <c r="AKY28" s="44"/>
      <c r="AKZ28" s="44"/>
      <c r="ALA28" s="44"/>
      <c r="ALB28" s="44"/>
      <c r="ALC28" s="44"/>
      <c r="ALD28" s="44"/>
      <c r="ALE28" s="44"/>
      <c r="ALF28" s="44"/>
      <c r="ALG28" s="44"/>
      <c r="ALH28" s="44"/>
      <c r="ALI28" s="44"/>
      <c r="ALJ28" s="44"/>
      <c r="ALK28" s="44"/>
      <c r="ALL28" s="44"/>
      <c r="ALM28" s="44"/>
      <c r="ALN28" s="44"/>
      <c r="ALO28" s="44"/>
      <c r="ALP28" s="44"/>
      <c r="ALQ28" s="44"/>
      <c r="ALR28" s="44"/>
      <c r="ALS28" s="44"/>
      <c r="ALT28" s="44"/>
      <c r="ALU28" s="44"/>
      <c r="ALV28" s="44"/>
      <c r="ALW28" s="44"/>
      <c r="ALX28" s="44"/>
      <c r="ALY28" s="44"/>
      <c r="ALZ28" s="44"/>
      <c r="AMA28" s="44"/>
      <c r="AMB28" s="44"/>
      <c r="AMC28" s="44"/>
      <c r="AMD28" s="44"/>
      <c r="AME28" s="44"/>
      <c r="AMF28" s="44"/>
      <c r="AMG28" s="44"/>
    </row>
    <row r="29" spans="1:1024" s="33" customFormat="1" ht="75" x14ac:dyDescent="0.25">
      <c r="A29" s="157" t="s">
        <v>8</v>
      </c>
      <c r="B29" s="158">
        <f>'Társulás mérleg'!F18</f>
        <v>86884665</v>
      </c>
      <c r="C29" s="153"/>
      <c r="D29" s="157" t="s">
        <v>136</v>
      </c>
      <c r="E29" s="158">
        <f>'Társulás mérleg'!F26</f>
        <v>106713819</v>
      </c>
      <c r="F29" s="153">
        <f>E29+H22</f>
        <v>373263365</v>
      </c>
      <c r="G29" s="156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4"/>
      <c r="IX29" s="44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4"/>
      <c r="LJ29" s="44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4"/>
      <c r="MM29" s="44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4"/>
      <c r="NQ29" s="44"/>
      <c r="NR29" s="44"/>
      <c r="NS29" s="44"/>
      <c r="NT29" s="44"/>
      <c r="NU29" s="44"/>
      <c r="NV29" s="44"/>
      <c r="NW29" s="44"/>
      <c r="NX29" s="44"/>
      <c r="NY29" s="44"/>
      <c r="NZ29" s="44"/>
      <c r="OA29" s="44"/>
      <c r="OB29" s="44"/>
      <c r="OC29" s="44"/>
      <c r="OD29" s="44"/>
      <c r="OE29" s="44"/>
      <c r="OF29" s="44"/>
      <c r="OG29" s="44"/>
      <c r="OH29" s="44"/>
      <c r="OI29" s="44"/>
      <c r="OJ29" s="44"/>
      <c r="OK29" s="44"/>
      <c r="OL29" s="44"/>
      <c r="OM29" s="44"/>
      <c r="ON29" s="44"/>
      <c r="OO29" s="44"/>
      <c r="OP29" s="44"/>
      <c r="OQ29" s="44"/>
      <c r="OR29" s="44"/>
      <c r="OS29" s="44"/>
      <c r="OT29" s="44"/>
      <c r="OU29" s="44"/>
      <c r="OV29" s="44"/>
      <c r="OW29" s="44"/>
      <c r="OX29" s="44"/>
      <c r="OY29" s="44"/>
      <c r="OZ29" s="44"/>
      <c r="PA29" s="44"/>
      <c r="PB29" s="44"/>
      <c r="PC29" s="44"/>
      <c r="PD29" s="44"/>
      <c r="PE29" s="44"/>
      <c r="PF29" s="44"/>
      <c r="PG29" s="44"/>
      <c r="PH29" s="44"/>
      <c r="PI29" s="44"/>
      <c r="PJ29" s="44"/>
      <c r="PK29" s="44"/>
      <c r="PL29" s="44"/>
      <c r="PM29" s="44"/>
      <c r="PN29" s="44"/>
      <c r="PO29" s="44"/>
      <c r="PP29" s="44"/>
      <c r="PQ29" s="44"/>
      <c r="PR29" s="44"/>
      <c r="PS29" s="44"/>
      <c r="PT29" s="44"/>
      <c r="PU29" s="44"/>
      <c r="PV29" s="44"/>
      <c r="PW29" s="44"/>
      <c r="PX29" s="44"/>
      <c r="PY29" s="44"/>
      <c r="PZ29" s="44"/>
      <c r="QA29" s="44"/>
      <c r="QB29" s="44"/>
      <c r="QC29" s="44"/>
      <c r="QD29" s="44"/>
      <c r="QE29" s="44"/>
      <c r="QF29" s="44"/>
      <c r="QG29" s="44"/>
      <c r="QH29" s="44"/>
      <c r="QI29" s="44"/>
      <c r="QJ29" s="44"/>
      <c r="QK29" s="44"/>
      <c r="QL29" s="44"/>
      <c r="QM29" s="44"/>
      <c r="QN29" s="44"/>
      <c r="QO29" s="44"/>
      <c r="QP29" s="44"/>
      <c r="QQ29" s="44"/>
      <c r="QR29" s="44"/>
      <c r="QS29" s="44"/>
      <c r="QT29" s="44"/>
      <c r="QU29" s="44"/>
      <c r="QV29" s="44"/>
      <c r="QW29" s="44"/>
      <c r="QX29" s="44"/>
      <c r="QY29" s="44"/>
      <c r="QZ29" s="44"/>
      <c r="RA29" s="44"/>
      <c r="RB29" s="44"/>
      <c r="RC29" s="44"/>
      <c r="RD29" s="44"/>
      <c r="RE29" s="44"/>
      <c r="RF29" s="44"/>
      <c r="RG29" s="44"/>
      <c r="RH29" s="44"/>
      <c r="RI29" s="44"/>
      <c r="RJ29" s="44"/>
      <c r="RK29" s="44"/>
      <c r="RL29" s="44"/>
      <c r="RM29" s="44"/>
      <c r="RN29" s="44"/>
      <c r="RO29" s="44"/>
      <c r="RP29" s="44"/>
      <c r="RQ29" s="44"/>
      <c r="RR29" s="44"/>
      <c r="RS29" s="44"/>
      <c r="RT29" s="44"/>
      <c r="RU29" s="44"/>
      <c r="RV29" s="44"/>
      <c r="RW29" s="44"/>
      <c r="RX29" s="44"/>
      <c r="RY29" s="44"/>
      <c r="RZ29" s="44"/>
      <c r="SA29" s="44"/>
      <c r="SB29" s="44"/>
      <c r="SC29" s="44"/>
      <c r="SD29" s="44"/>
      <c r="SE29" s="44"/>
      <c r="SF29" s="44"/>
      <c r="SG29" s="44"/>
      <c r="SH29" s="44"/>
      <c r="SI29" s="44"/>
      <c r="SJ29" s="44"/>
      <c r="SK29" s="44"/>
      <c r="SL29" s="44"/>
      <c r="SM29" s="44"/>
      <c r="SN29" s="44"/>
      <c r="SO29" s="44"/>
      <c r="SP29" s="44"/>
      <c r="SQ29" s="44"/>
      <c r="SR29" s="44"/>
      <c r="SS29" s="44"/>
      <c r="ST29" s="44"/>
      <c r="SU29" s="44"/>
      <c r="SV29" s="44"/>
      <c r="SW29" s="44"/>
      <c r="SX29" s="44"/>
      <c r="SY29" s="44"/>
      <c r="SZ29" s="44"/>
      <c r="TA29" s="44"/>
      <c r="TB29" s="44"/>
      <c r="TC29" s="44"/>
      <c r="TD29" s="44"/>
      <c r="TE29" s="44"/>
      <c r="TF29" s="44"/>
      <c r="TG29" s="44"/>
      <c r="TH29" s="44"/>
      <c r="TI29" s="44"/>
      <c r="TJ29" s="44"/>
      <c r="TK29" s="44"/>
      <c r="TL29" s="44"/>
      <c r="TM29" s="44"/>
      <c r="TN29" s="44"/>
      <c r="TO29" s="44"/>
      <c r="TP29" s="44"/>
      <c r="TQ29" s="44"/>
      <c r="TR29" s="44"/>
      <c r="TS29" s="44"/>
      <c r="TT29" s="44"/>
      <c r="TU29" s="44"/>
      <c r="TV29" s="44"/>
      <c r="TW29" s="44"/>
      <c r="TX29" s="44"/>
      <c r="TY29" s="44"/>
      <c r="TZ29" s="44"/>
      <c r="UA29" s="44"/>
      <c r="UB29" s="44"/>
      <c r="UC29" s="44"/>
      <c r="UD29" s="44"/>
      <c r="UE29" s="44"/>
      <c r="UF29" s="44"/>
      <c r="UG29" s="44"/>
      <c r="UH29" s="44"/>
      <c r="UI29" s="44"/>
      <c r="UJ29" s="44"/>
      <c r="UK29" s="44"/>
      <c r="UL29" s="44"/>
      <c r="UM29" s="44"/>
      <c r="UN29" s="44"/>
      <c r="UO29" s="44"/>
      <c r="UP29" s="44"/>
      <c r="UQ29" s="44"/>
      <c r="UR29" s="44"/>
      <c r="US29" s="44"/>
      <c r="UT29" s="44"/>
      <c r="UU29" s="44"/>
      <c r="UV29" s="44"/>
      <c r="UW29" s="44"/>
      <c r="UX29" s="44"/>
      <c r="UY29" s="44"/>
      <c r="UZ29" s="44"/>
      <c r="VA29" s="44"/>
      <c r="VB29" s="44"/>
      <c r="VC29" s="44"/>
      <c r="VD29" s="44"/>
      <c r="VE29" s="44"/>
      <c r="VF29" s="44"/>
      <c r="VG29" s="44"/>
      <c r="VH29" s="44"/>
      <c r="VI29" s="44"/>
      <c r="VJ29" s="44"/>
      <c r="VK29" s="44"/>
      <c r="VL29" s="44"/>
      <c r="VM29" s="44"/>
      <c r="VN29" s="44"/>
      <c r="VO29" s="44"/>
      <c r="VP29" s="44"/>
      <c r="VQ29" s="44"/>
      <c r="VR29" s="44"/>
      <c r="VS29" s="44"/>
      <c r="VT29" s="44"/>
      <c r="VU29" s="44"/>
      <c r="VV29" s="44"/>
      <c r="VW29" s="44"/>
      <c r="VX29" s="44"/>
      <c r="VY29" s="44"/>
      <c r="VZ29" s="44"/>
      <c r="WA29" s="44"/>
      <c r="WB29" s="44"/>
      <c r="WC29" s="44"/>
      <c r="WD29" s="44"/>
      <c r="WE29" s="44"/>
      <c r="WF29" s="44"/>
      <c r="WG29" s="44"/>
      <c r="WH29" s="44"/>
      <c r="WI29" s="44"/>
      <c r="WJ29" s="44"/>
      <c r="WK29" s="44"/>
      <c r="WL29" s="44"/>
      <c r="WM29" s="44"/>
      <c r="WN29" s="44"/>
      <c r="WO29" s="44"/>
      <c r="WP29" s="44"/>
      <c r="WQ29" s="44"/>
      <c r="WR29" s="44"/>
      <c r="WS29" s="44"/>
      <c r="WT29" s="44"/>
      <c r="WU29" s="44"/>
      <c r="WV29" s="44"/>
      <c r="WW29" s="44"/>
      <c r="WX29" s="44"/>
      <c r="WY29" s="44"/>
      <c r="WZ29" s="44"/>
      <c r="XA29" s="44"/>
      <c r="XB29" s="44"/>
      <c r="XC29" s="44"/>
      <c r="XD29" s="44"/>
      <c r="XE29" s="44"/>
      <c r="XF29" s="44"/>
      <c r="XG29" s="44"/>
      <c r="XH29" s="44"/>
      <c r="XI29" s="44"/>
      <c r="XJ29" s="44"/>
      <c r="XK29" s="44"/>
      <c r="XL29" s="44"/>
      <c r="XM29" s="44"/>
      <c r="XN29" s="44"/>
      <c r="XO29" s="44"/>
      <c r="XP29" s="44"/>
      <c r="XQ29" s="44"/>
      <c r="XR29" s="44"/>
      <c r="XS29" s="44"/>
      <c r="XT29" s="44"/>
      <c r="XU29" s="44"/>
      <c r="XV29" s="44"/>
      <c r="XW29" s="44"/>
      <c r="XX29" s="44"/>
      <c r="XY29" s="44"/>
      <c r="XZ29" s="44"/>
      <c r="YA29" s="44"/>
      <c r="YB29" s="44"/>
      <c r="YC29" s="44"/>
      <c r="YD29" s="44"/>
      <c r="YE29" s="44"/>
      <c r="YF29" s="44"/>
      <c r="YG29" s="44"/>
      <c r="YH29" s="44"/>
      <c r="YI29" s="44"/>
      <c r="YJ29" s="44"/>
      <c r="YK29" s="44"/>
      <c r="YL29" s="44"/>
      <c r="YM29" s="44"/>
      <c r="YN29" s="44"/>
      <c r="YO29" s="44"/>
      <c r="YP29" s="44"/>
      <c r="YQ29" s="44"/>
      <c r="YR29" s="44"/>
      <c r="YS29" s="44"/>
      <c r="YT29" s="44"/>
      <c r="YU29" s="44"/>
      <c r="YV29" s="44"/>
      <c r="YW29" s="44"/>
      <c r="YX29" s="44"/>
      <c r="YY29" s="44"/>
      <c r="YZ29" s="44"/>
      <c r="ZA29" s="44"/>
      <c r="ZB29" s="44"/>
      <c r="ZC29" s="44"/>
      <c r="ZD29" s="44"/>
      <c r="ZE29" s="44"/>
      <c r="ZF29" s="44"/>
      <c r="ZG29" s="44"/>
      <c r="ZH29" s="44"/>
      <c r="ZI29" s="44"/>
      <c r="ZJ29" s="44"/>
      <c r="ZK29" s="44"/>
      <c r="ZL29" s="44"/>
      <c r="ZM29" s="44"/>
      <c r="ZN29" s="44"/>
      <c r="ZO29" s="44"/>
      <c r="ZP29" s="44"/>
      <c r="ZQ29" s="44"/>
      <c r="ZR29" s="44"/>
      <c r="ZS29" s="44"/>
      <c r="ZT29" s="44"/>
      <c r="ZU29" s="44"/>
      <c r="ZV29" s="44"/>
      <c r="ZW29" s="44"/>
      <c r="ZX29" s="44"/>
      <c r="ZY29" s="44"/>
      <c r="ZZ29" s="44"/>
      <c r="AAA29" s="44"/>
      <c r="AAB29" s="44"/>
      <c r="AAC29" s="44"/>
      <c r="AAD29" s="44"/>
      <c r="AAE29" s="44"/>
      <c r="AAF29" s="44"/>
      <c r="AAG29" s="44"/>
      <c r="AAH29" s="44"/>
      <c r="AAI29" s="44"/>
      <c r="AAJ29" s="44"/>
      <c r="AAK29" s="44"/>
      <c r="AAL29" s="44"/>
      <c r="AAM29" s="44"/>
      <c r="AAN29" s="44"/>
      <c r="AAO29" s="44"/>
      <c r="AAP29" s="44"/>
      <c r="AAQ29" s="44"/>
      <c r="AAR29" s="44"/>
      <c r="AAS29" s="44"/>
      <c r="AAT29" s="44"/>
      <c r="AAU29" s="44"/>
      <c r="AAV29" s="44"/>
      <c r="AAW29" s="44"/>
      <c r="AAX29" s="44"/>
      <c r="AAY29" s="44"/>
      <c r="AAZ29" s="44"/>
      <c r="ABA29" s="44"/>
      <c r="ABB29" s="44"/>
      <c r="ABC29" s="44"/>
      <c r="ABD29" s="44"/>
      <c r="ABE29" s="44"/>
      <c r="ABF29" s="44"/>
      <c r="ABG29" s="44"/>
      <c r="ABH29" s="44"/>
      <c r="ABI29" s="44"/>
      <c r="ABJ29" s="44"/>
      <c r="ABK29" s="44"/>
      <c r="ABL29" s="44"/>
      <c r="ABM29" s="44"/>
      <c r="ABN29" s="44"/>
      <c r="ABO29" s="44"/>
      <c r="ABP29" s="44"/>
      <c r="ABQ29" s="44"/>
      <c r="ABR29" s="44"/>
      <c r="ABS29" s="44"/>
      <c r="ABT29" s="44"/>
      <c r="ABU29" s="44"/>
      <c r="ABV29" s="44"/>
      <c r="ABW29" s="44"/>
      <c r="ABX29" s="44"/>
      <c r="ABY29" s="44"/>
      <c r="ABZ29" s="44"/>
      <c r="ACA29" s="44"/>
      <c r="ACB29" s="44"/>
      <c r="ACC29" s="44"/>
      <c r="ACD29" s="44"/>
      <c r="ACE29" s="44"/>
      <c r="ACF29" s="44"/>
      <c r="ACG29" s="44"/>
      <c r="ACH29" s="44"/>
      <c r="ACI29" s="44"/>
      <c r="ACJ29" s="44"/>
      <c r="ACK29" s="44"/>
      <c r="ACL29" s="44"/>
      <c r="ACM29" s="44"/>
      <c r="ACN29" s="44"/>
      <c r="ACO29" s="44"/>
      <c r="ACP29" s="44"/>
      <c r="ACQ29" s="44"/>
      <c r="ACR29" s="44"/>
      <c r="ACS29" s="44"/>
      <c r="ACT29" s="44"/>
      <c r="ACU29" s="44"/>
      <c r="ACV29" s="44"/>
      <c r="ACW29" s="44"/>
      <c r="ACX29" s="44"/>
      <c r="ACY29" s="44"/>
      <c r="ACZ29" s="44"/>
      <c r="ADA29" s="44"/>
      <c r="ADB29" s="44"/>
      <c r="ADC29" s="44"/>
      <c r="ADD29" s="44"/>
      <c r="ADE29" s="44"/>
      <c r="ADF29" s="44"/>
      <c r="ADG29" s="44"/>
      <c r="ADH29" s="44"/>
      <c r="ADI29" s="44"/>
      <c r="ADJ29" s="44"/>
      <c r="ADK29" s="44"/>
      <c r="ADL29" s="44"/>
      <c r="ADM29" s="44"/>
      <c r="ADN29" s="44"/>
      <c r="ADO29" s="44"/>
      <c r="ADP29" s="44"/>
      <c r="ADQ29" s="44"/>
      <c r="ADR29" s="44"/>
      <c r="ADS29" s="44"/>
      <c r="ADT29" s="44"/>
      <c r="ADU29" s="44"/>
      <c r="ADV29" s="44"/>
      <c r="ADW29" s="44"/>
      <c r="ADX29" s="44"/>
      <c r="ADY29" s="44"/>
      <c r="ADZ29" s="44"/>
      <c r="AEA29" s="44"/>
      <c r="AEB29" s="44"/>
      <c r="AEC29" s="44"/>
      <c r="AED29" s="44"/>
      <c r="AEE29" s="44"/>
      <c r="AEF29" s="44"/>
      <c r="AEG29" s="44"/>
      <c r="AEH29" s="44"/>
      <c r="AEI29" s="44"/>
      <c r="AEJ29" s="44"/>
      <c r="AEK29" s="44"/>
      <c r="AEL29" s="44"/>
      <c r="AEM29" s="44"/>
      <c r="AEN29" s="44"/>
      <c r="AEO29" s="44"/>
      <c r="AEP29" s="44"/>
      <c r="AEQ29" s="44"/>
      <c r="AER29" s="44"/>
      <c r="AES29" s="44"/>
      <c r="AET29" s="44"/>
      <c r="AEU29" s="44"/>
      <c r="AEV29" s="44"/>
      <c r="AEW29" s="44"/>
      <c r="AEX29" s="44"/>
      <c r="AEY29" s="44"/>
      <c r="AEZ29" s="44"/>
      <c r="AFA29" s="44"/>
      <c r="AFB29" s="44"/>
      <c r="AFC29" s="44"/>
      <c r="AFD29" s="44"/>
      <c r="AFE29" s="44"/>
      <c r="AFF29" s="44"/>
      <c r="AFG29" s="44"/>
      <c r="AFH29" s="44"/>
      <c r="AFI29" s="44"/>
      <c r="AFJ29" s="44"/>
      <c r="AFK29" s="44"/>
      <c r="AFL29" s="44"/>
      <c r="AFM29" s="44"/>
      <c r="AFN29" s="44"/>
      <c r="AFO29" s="44"/>
      <c r="AFP29" s="44"/>
      <c r="AFQ29" s="44"/>
      <c r="AFR29" s="44"/>
      <c r="AFS29" s="44"/>
      <c r="AFT29" s="44"/>
      <c r="AFU29" s="44"/>
      <c r="AFV29" s="44"/>
      <c r="AFW29" s="44"/>
      <c r="AFX29" s="44"/>
      <c r="AFY29" s="44"/>
      <c r="AFZ29" s="44"/>
      <c r="AGA29" s="44"/>
      <c r="AGB29" s="44"/>
      <c r="AGC29" s="44"/>
      <c r="AGD29" s="44"/>
      <c r="AGE29" s="44"/>
      <c r="AGF29" s="44"/>
      <c r="AGG29" s="44"/>
      <c r="AGH29" s="44"/>
      <c r="AGI29" s="44"/>
      <c r="AGJ29" s="44"/>
      <c r="AGK29" s="44"/>
      <c r="AGL29" s="44"/>
      <c r="AGM29" s="44"/>
      <c r="AGN29" s="44"/>
      <c r="AGO29" s="44"/>
      <c r="AGP29" s="44"/>
      <c r="AGQ29" s="44"/>
      <c r="AGR29" s="44"/>
      <c r="AGS29" s="44"/>
      <c r="AGT29" s="44"/>
      <c r="AGU29" s="44"/>
      <c r="AGV29" s="44"/>
      <c r="AGW29" s="44"/>
      <c r="AGX29" s="44"/>
      <c r="AGY29" s="44"/>
      <c r="AGZ29" s="44"/>
      <c r="AHA29" s="44"/>
      <c r="AHB29" s="44"/>
      <c r="AHC29" s="44"/>
      <c r="AHD29" s="44"/>
      <c r="AHE29" s="44"/>
      <c r="AHF29" s="44"/>
      <c r="AHG29" s="44"/>
      <c r="AHH29" s="44"/>
      <c r="AHI29" s="44"/>
      <c r="AHJ29" s="44"/>
      <c r="AHK29" s="44"/>
      <c r="AHL29" s="44"/>
      <c r="AHM29" s="44"/>
      <c r="AHN29" s="44"/>
      <c r="AHO29" s="44"/>
      <c r="AHP29" s="44"/>
      <c r="AHQ29" s="44"/>
      <c r="AHR29" s="44"/>
      <c r="AHS29" s="44"/>
      <c r="AHT29" s="44"/>
      <c r="AHU29" s="44"/>
      <c r="AHV29" s="44"/>
      <c r="AHW29" s="44"/>
      <c r="AHX29" s="44"/>
      <c r="AHY29" s="44"/>
      <c r="AHZ29" s="44"/>
      <c r="AIA29" s="44"/>
      <c r="AIB29" s="44"/>
      <c r="AIC29" s="44"/>
      <c r="AID29" s="44"/>
      <c r="AIE29" s="44"/>
      <c r="AIF29" s="44"/>
      <c r="AIG29" s="44"/>
      <c r="AIH29" s="44"/>
      <c r="AII29" s="44"/>
      <c r="AIJ29" s="44"/>
      <c r="AIK29" s="44"/>
      <c r="AIL29" s="44"/>
      <c r="AIM29" s="44"/>
      <c r="AIN29" s="44"/>
      <c r="AIO29" s="44"/>
      <c r="AIP29" s="44"/>
      <c r="AIQ29" s="44"/>
      <c r="AIR29" s="44"/>
      <c r="AIS29" s="44"/>
      <c r="AIT29" s="44"/>
      <c r="AIU29" s="44"/>
      <c r="AIV29" s="44"/>
      <c r="AIW29" s="44"/>
      <c r="AIX29" s="44"/>
      <c r="AIY29" s="44"/>
      <c r="AIZ29" s="44"/>
      <c r="AJA29" s="44"/>
      <c r="AJB29" s="44"/>
      <c r="AJC29" s="44"/>
      <c r="AJD29" s="44"/>
      <c r="AJE29" s="44"/>
      <c r="AJF29" s="44"/>
      <c r="AJG29" s="44"/>
      <c r="AJH29" s="44"/>
      <c r="AJI29" s="44"/>
      <c r="AJJ29" s="44"/>
      <c r="AJK29" s="44"/>
      <c r="AJL29" s="44"/>
      <c r="AJM29" s="44"/>
      <c r="AJN29" s="44"/>
      <c r="AJO29" s="44"/>
      <c r="AJP29" s="44"/>
      <c r="AJQ29" s="44"/>
      <c r="AJR29" s="44"/>
      <c r="AJS29" s="44"/>
      <c r="AJT29" s="44"/>
      <c r="AJU29" s="44"/>
      <c r="AJV29" s="44"/>
      <c r="AJW29" s="44"/>
      <c r="AJX29" s="44"/>
      <c r="AJY29" s="44"/>
      <c r="AJZ29" s="44"/>
      <c r="AKA29" s="44"/>
      <c r="AKB29" s="44"/>
      <c r="AKC29" s="44"/>
      <c r="AKD29" s="44"/>
      <c r="AKE29" s="44"/>
      <c r="AKF29" s="44"/>
      <c r="AKG29" s="44"/>
      <c r="AKH29" s="44"/>
      <c r="AKI29" s="44"/>
      <c r="AKJ29" s="44"/>
      <c r="AKK29" s="44"/>
      <c r="AKL29" s="44"/>
      <c r="AKM29" s="44"/>
      <c r="AKN29" s="44"/>
      <c r="AKO29" s="44"/>
      <c r="AKP29" s="44"/>
      <c r="AKQ29" s="44"/>
      <c r="AKR29" s="44"/>
      <c r="AKS29" s="44"/>
      <c r="AKT29" s="44"/>
      <c r="AKU29" s="44"/>
      <c r="AKV29" s="44"/>
      <c r="AKW29" s="44"/>
      <c r="AKX29" s="44"/>
      <c r="AKY29" s="44"/>
      <c r="AKZ29" s="44"/>
      <c r="ALA29" s="44"/>
      <c r="ALB29" s="44"/>
      <c r="ALC29" s="44"/>
      <c r="ALD29" s="44"/>
      <c r="ALE29" s="44"/>
      <c r="ALF29" s="44"/>
      <c r="ALG29" s="44"/>
      <c r="ALH29" s="44"/>
      <c r="ALI29" s="44"/>
      <c r="ALJ29" s="44"/>
      <c r="ALK29" s="44"/>
      <c r="ALL29" s="44"/>
      <c r="ALM29" s="44"/>
      <c r="ALN29" s="44"/>
      <c r="ALO29" s="44"/>
      <c r="ALP29" s="44"/>
      <c r="ALQ29" s="44"/>
      <c r="ALR29" s="44"/>
      <c r="ALS29" s="44"/>
      <c r="ALT29" s="44"/>
      <c r="ALU29" s="44"/>
      <c r="ALV29" s="44"/>
      <c r="ALW29" s="44"/>
      <c r="ALX29" s="44"/>
      <c r="ALY29" s="44"/>
      <c r="ALZ29" s="44"/>
      <c r="AMA29" s="44"/>
      <c r="AMB29" s="44"/>
      <c r="AMC29" s="44"/>
      <c r="AMD29" s="44"/>
      <c r="AME29" s="44"/>
      <c r="AMF29" s="44"/>
      <c r="AMG29" s="44"/>
    </row>
    <row r="30" spans="1:1024" s="44" customFormat="1" ht="15.75" x14ac:dyDescent="0.25">
      <c r="A30" s="160" t="s">
        <v>67</v>
      </c>
      <c r="B30" s="161">
        <f>SUM(B27:B29)</f>
        <v>111953305</v>
      </c>
      <c r="C30" s="153"/>
      <c r="D30" s="162" t="s">
        <v>67</v>
      </c>
      <c r="E30" s="163">
        <f>SUM(E27:E29)</f>
        <v>131782459</v>
      </c>
      <c r="F30" s="153"/>
      <c r="G30" s="153"/>
    </row>
    <row r="31" spans="1:1024" s="44" customFormat="1" ht="15.75" x14ac:dyDescent="0.25">
      <c r="A31" s="46"/>
      <c r="B31" s="54"/>
      <c r="C31" s="54"/>
      <c r="D31" s="54"/>
      <c r="E31" s="54"/>
      <c r="F31" s="54"/>
      <c r="G31" s="54"/>
      <c r="H31" s="54"/>
      <c r="I31" s="54"/>
    </row>
    <row r="32" spans="1:1024" ht="15.75" x14ac:dyDescent="0.25">
      <c r="I32" s="54"/>
      <c r="AMJ32" s="42"/>
    </row>
    <row r="33" spans="1:1024" ht="15.75" x14ac:dyDescent="0.25">
      <c r="I33" s="54"/>
      <c r="AMJ33" s="42"/>
    </row>
    <row r="34" spans="1:1024" ht="15.75" x14ac:dyDescent="0.25">
      <c r="I34" s="54"/>
      <c r="AMJ34" s="42"/>
    </row>
    <row r="35" spans="1:1024" ht="15.75" x14ac:dyDescent="0.25">
      <c r="A35" s="124" t="s">
        <v>153</v>
      </c>
      <c r="I35" s="54"/>
      <c r="AMJ35" s="42"/>
    </row>
    <row r="36" spans="1:1024" ht="15.75" x14ac:dyDescent="0.25">
      <c r="I36" s="54"/>
      <c r="AMJ36" s="42"/>
    </row>
    <row r="37" spans="1:1024" s="33" customFormat="1" ht="15.75" x14ac:dyDescent="0.25">
      <c r="A37" s="44"/>
      <c r="B37" s="44"/>
      <c r="C37" s="44"/>
      <c r="D37" s="44"/>
      <c r="E37" s="44"/>
      <c r="F37" s="44"/>
      <c r="G37" s="44"/>
      <c r="H37" s="44"/>
      <c r="I37" s="5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4"/>
      <c r="IX37" s="44"/>
      <c r="IY37" s="44"/>
      <c r="IZ37" s="44"/>
      <c r="JA37" s="44"/>
      <c r="JB37" s="44"/>
      <c r="JC37" s="44"/>
      <c r="JD37" s="44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4"/>
      <c r="KE37" s="44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44"/>
      <c r="LI37" s="44"/>
      <c r="LJ37" s="44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4"/>
      <c r="MK37" s="44"/>
      <c r="ML37" s="44"/>
      <c r="MM37" s="44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4"/>
      <c r="NL37" s="44"/>
      <c r="NM37" s="44"/>
      <c r="NN37" s="44"/>
      <c r="NO37" s="44"/>
      <c r="NP37" s="44"/>
      <c r="NQ37" s="44"/>
      <c r="NR37" s="44"/>
      <c r="NS37" s="44"/>
      <c r="NT37" s="44"/>
      <c r="NU37" s="44"/>
      <c r="NV37" s="44"/>
      <c r="NW37" s="44"/>
      <c r="NX37" s="44"/>
      <c r="NY37" s="44"/>
      <c r="NZ37" s="44"/>
      <c r="OA37" s="44"/>
      <c r="OB37" s="44"/>
      <c r="OC37" s="44"/>
      <c r="OD37" s="44"/>
      <c r="OE37" s="44"/>
      <c r="OF37" s="44"/>
      <c r="OG37" s="44"/>
      <c r="OH37" s="44"/>
      <c r="OI37" s="44"/>
      <c r="OJ37" s="44"/>
      <c r="OK37" s="44"/>
      <c r="OL37" s="44"/>
      <c r="OM37" s="44"/>
      <c r="ON37" s="44"/>
      <c r="OO37" s="44"/>
      <c r="OP37" s="44"/>
      <c r="OQ37" s="44"/>
      <c r="OR37" s="44"/>
      <c r="OS37" s="44"/>
      <c r="OT37" s="44"/>
      <c r="OU37" s="44"/>
      <c r="OV37" s="44"/>
      <c r="OW37" s="44"/>
      <c r="OX37" s="44"/>
      <c r="OY37" s="44"/>
      <c r="OZ37" s="44"/>
      <c r="PA37" s="44"/>
      <c r="PB37" s="44"/>
      <c r="PC37" s="44"/>
      <c r="PD37" s="44"/>
      <c r="PE37" s="44"/>
      <c r="PF37" s="44"/>
      <c r="PG37" s="44"/>
      <c r="PH37" s="44"/>
      <c r="PI37" s="44"/>
      <c r="PJ37" s="44"/>
      <c r="PK37" s="44"/>
      <c r="PL37" s="44"/>
      <c r="PM37" s="44"/>
      <c r="PN37" s="44"/>
      <c r="PO37" s="44"/>
      <c r="PP37" s="44"/>
      <c r="PQ37" s="44"/>
      <c r="PR37" s="44"/>
      <c r="PS37" s="44"/>
      <c r="PT37" s="44"/>
      <c r="PU37" s="44"/>
      <c r="PV37" s="44"/>
      <c r="PW37" s="44"/>
      <c r="PX37" s="44"/>
      <c r="PY37" s="44"/>
      <c r="PZ37" s="44"/>
      <c r="QA37" s="44"/>
      <c r="QB37" s="44"/>
      <c r="QC37" s="44"/>
      <c r="QD37" s="44"/>
      <c r="QE37" s="44"/>
      <c r="QF37" s="44"/>
      <c r="QG37" s="44"/>
      <c r="QH37" s="44"/>
      <c r="QI37" s="44"/>
      <c r="QJ37" s="44"/>
      <c r="QK37" s="44"/>
      <c r="QL37" s="44"/>
      <c r="QM37" s="44"/>
      <c r="QN37" s="44"/>
      <c r="QO37" s="44"/>
      <c r="QP37" s="44"/>
      <c r="QQ37" s="44"/>
      <c r="QR37" s="44"/>
      <c r="QS37" s="44"/>
      <c r="QT37" s="44"/>
      <c r="QU37" s="44"/>
      <c r="QV37" s="44"/>
      <c r="QW37" s="44"/>
      <c r="QX37" s="44"/>
      <c r="QY37" s="44"/>
      <c r="QZ37" s="44"/>
      <c r="RA37" s="44"/>
      <c r="RB37" s="44"/>
      <c r="RC37" s="44"/>
      <c r="RD37" s="44"/>
      <c r="RE37" s="44"/>
      <c r="RF37" s="44"/>
      <c r="RG37" s="44"/>
      <c r="RH37" s="44"/>
      <c r="RI37" s="44"/>
      <c r="RJ37" s="44"/>
      <c r="RK37" s="44"/>
      <c r="RL37" s="44"/>
      <c r="RM37" s="44"/>
      <c r="RN37" s="44"/>
      <c r="RO37" s="44"/>
      <c r="RP37" s="44"/>
      <c r="RQ37" s="44"/>
      <c r="RR37" s="44"/>
      <c r="RS37" s="44"/>
      <c r="RT37" s="44"/>
      <c r="RU37" s="44"/>
      <c r="RV37" s="44"/>
      <c r="RW37" s="44"/>
      <c r="RX37" s="44"/>
      <c r="RY37" s="44"/>
      <c r="RZ37" s="44"/>
      <c r="SA37" s="44"/>
      <c r="SB37" s="44"/>
      <c r="SC37" s="44"/>
      <c r="SD37" s="44"/>
      <c r="SE37" s="44"/>
      <c r="SF37" s="44"/>
      <c r="SG37" s="44"/>
      <c r="SH37" s="44"/>
      <c r="SI37" s="44"/>
      <c r="SJ37" s="44"/>
      <c r="SK37" s="44"/>
      <c r="SL37" s="44"/>
      <c r="SM37" s="44"/>
      <c r="SN37" s="44"/>
      <c r="SO37" s="44"/>
      <c r="SP37" s="44"/>
      <c r="SQ37" s="44"/>
      <c r="SR37" s="44"/>
      <c r="SS37" s="44"/>
      <c r="ST37" s="44"/>
      <c r="SU37" s="44"/>
      <c r="SV37" s="44"/>
      <c r="SW37" s="44"/>
      <c r="SX37" s="44"/>
      <c r="SY37" s="44"/>
      <c r="SZ37" s="44"/>
      <c r="TA37" s="44"/>
      <c r="TB37" s="44"/>
      <c r="TC37" s="44"/>
      <c r="TD37" s="44"/>
      <c r="TE37" s="44"/>
      <c r="TF37" s="44"/>
      <c r="TG37" s="44"/>
      <c r="TH37" s="44"/>
      <c r="TI37" s="44"/>
      <c r="TJ37" s="44"/>
      <c r="TK37" s="44"/>
      <c r="TL37" s="44"/>
      <c r="TM37" s="44"/>
      <c r="TN37" s="44"/>
      <c r="TO37" s="44"/>
      <c r="TP37" s="44"/>
      <c r="TQ37" s="44"/>
      <c r="TR37" s="44"/>
      <c r="TS37" s="44"/>
      <c r="TT37" s="44"/>
      <c r="TU37" s="44"/>
      <c r="TV37" s="44"/>
      <c r="TW37" s="44"/>
      <c r="TX37" s="44"/>
      <c r="TY37" s="44"/>
      <c r="TZ37" s="44"/>
      <c r="UA37" s="44"/>
      <c r="UB37" s="44"/>
      <c r="UC37" s="44"/>
      <c r="UD37" s="44"/>
      <c r="UE37" s="44"/>
      <c r="UF37" s="44"/>
      <c r="UG37" s="44"/>
      <c r="UH37" s="44"/>
      <c r="UI37" s="44"/>
      <c r="UJ37" s="44"/>
      <c r="UK37" s="44"/>
      <c r="UL37" s="44"/>
      <c r="UM37" s="44"/>
      <c r="UN37" s="44"/>
      <c r="UO37" s="44"/>
      <c r="UP37" s="44"/>
      <c r="UQ37" s="44"/>
      <c r="UR37" s="44"/>
      <c r="US37" s="44"/>
      <c r="UT37" s="44"/>
      <c r="UU37" s="44"/>
      <c r="UV37" s="44"/>
      <c r="UW37" s="44"/>
      <c r="UX37" s="44"/>
      <c r="UY37" s="44"/>
      <c r="UZ37" s="44"/>
      <c r="VA37" s="44"/>
      <c r="VB37" s="44"/>
      <c r="VC37" s="44"/>
      <c r="VD37" s="44"/>
      <c r="VE37" s="44"/>
      <c r="VF37" s="44"/>
      <c r="VG37" s="44"/>
      <c r="VH37" s="44"/>
      <c r="VI37" s="44"/>
      <c r="VJ37" s="44"/>
      <c r="VK37" s="44"/>
      <c r="VL37" s="44"/>
      <c r="VM37" s="44"/>
      <c r="VN37" s="44"/>
      <c r="VO37" s="44"/>
      <c r="VP37" s="44"/>
      <c r="VQ37" s="44"/>
      <c r="VR37" s="44"/>
      <c r="VS37" s="44"/>
      <c r="VT37" s="44"/>
      <c r="VU37" s="44"/>
      <c r="VV37" s="44"/>
      <c r="VW37" s="44"/>
      <c r="VX37" s="44"/>
      <c r="VY37" s="44"/>
      <c r="VZ37" s="44"/>
      <c r="WA37" s="44"/>
      <c r="WB37" s="44"/>
      <c r="WC37" s="44"/>
      <c r="WD37" s="44"/>
      <c r="WE37" s="44"/>
      <c r="WF37" s="44"/>
      <c r="WG37" s="44"/>
      <c r="WH37" s="44"/>
      <c r="WI37" s="44"/>
      <c r="WJ37" s="44"/>
      <c r="WK37" s="44"/>
      <c r="WL37" s="44"/>
      <c r="WM37" s="44"/>
      <c r="WN37" s="44"/>
      <c r="WO37" s="44"/>
      <c r="WP37" s="44"/>
      <c r="WQ37" s="44"/>
      <c r="WR37" s="44"/>
      <c r="WS37" s="44"/>
      <c r="WT37" s="44"/>
      <c r="WU37" s="44"/>
      <c r="WV37" s="44"/>
      <c r="WW37" s="44"/>
      <c r="WX37" s="44"/>
      <c r="WY37" s="44"/>
      <c r="WZ37" s="44"/>
      <c r="XA37" s="44"/>
      <c r="XB37" s="44"/>
      <c r="XC37" s="44"/>
      <c r="XD37" s="44"/>
      <c r="XE37" s="44"/>
      <c r="XF37" s="44"/>
      <c r="XG37" s="44"/>
      <c r="XH37" s="44"/>
      <c r="XI37" s="44"/>
      <c r="XJ37" s="44"/>
      <c r="XK37" s="44"/>
      <c r="XL37" s="44"/>
      <c r="XM37" s="44"/>
      <c r="XN37" s="44"/>
      <c r="XO37" s="44"/>
      <c r="XP37" s="44"/>
      <c r="XQ37" s="44"/>
      <c r="XR37" s="44"/>
      <c r="XS37" s="44"/>
      <c r="XT37" s="44"/>
      <c r="XU37" s="44"/>
      <c r="XV37" s="44"/>
      <c r="XW37" s="44"/>
      <c r="XX37" s="44"/>
      <c r="XY37" s="44"/>
      <c r="XZ37" s="44"/>
      <c r="YA37" s="44"/>
      <c r="YB37" s="44"/>
      <c r="YC37" s="44"/>
      <c r="YD37" s="44"/>
      <c r="YE37" s="44"/>
      <c r="YF37" s="44"/>
      <c r="YG37" s="44"/>
      <c r="YH37" s="44"/>
      <c r="YI37" s="44"/>
      <c r="YJ37" s="44"/>
      <c r="YK37" s="44"/>
      <c r="YL37" s="44"/>
      <c r="YM37" s="44"/>
      <c r="YN37" s="44"/>
      <c r="YO37" s="44"/>
      <c r="YP37" s="44"/>
      <c r="YQ37" s="44"/>
      <c r="YR37" s="44"/>
      <c r="YS37" s="44"/>
      <c r="YT37" s="44"/>
      <c r="YU37" s="44"/>
      <c r="YV37" s="44"/>
      <c r="YW37" s="44"/>
      <c r="YX37" s="44"/>
      <c r="YY37" s="44"/>
      <c r="YZ37" s="44"/>
      <c r="ZA37" s="44"/>
      <c r="ZB37" s="44"/>
      <c r="ZC37" s="44"/>
      <c r="ZD37" s="44"/>
      <c r="ZE37" s="44"/>
      <c r="ZF37" s="44"/>
      <c r="ZG37" s="44"/>
      <c r="ZH37" s="44"/>
      <c r="ZI37" s="44"/>
      <c r="ZJ37" s="44"/>
      <c r="ZK37" s="44"/>
      <c r="ZL37" s="44"/>
      <c r="ZM37" s="44"/>
      <c r="ZN37" s="44"/>
      <c r="ZO37" s="44"/>
      <c r="ZP37" s="44"/>
      <c r="ZQ37" s="44"/>
      <c r="ZR37" s="44"/>
      <c r="ZS37" s="44"/>
      <c r="ZT37" s="44"/>
      <c r="ZU37" s="44"/>
      <c r="ZV37" s="44"/>
      <c r="ZW37" s="44"/>
      <c r="ZX37" s="44"/>
      <c r="ZY37" s="44"/>
      <c r="ZZ37" s="44"/>
      <c r="AAA37" s="44"/>
      <c r="AAB37" s="44"/>
      <c r="AAC37" s="44"/>
      <c r="AAD37" s="44"/>
      <c r="AAE37" s="44"/>
      <c r="AAF37" s="44"/>
      <c r="AAG37" s="44"/>
      <c r="AAH37" s="44"/>
      <c r="AAI37" s="44"/>
      <c r="AAJ37" s="44"/>
      <c r="AAK37" s="44"/>
      <c r="AAL37" s="44"/>
      <c r="AAM37" s="44"/>
      <c r="AAN37" s="44"/>
      <c r="AAO37" s="44"/>
      <c r="AAP37" s="44"/>
      <c r="AAQ37" s="44"/>
      <c r="AAR37" s="44"/>
      <c r="AAS37" s="44"/>
      <c r="AAT37" s="44"/>
      <c r="AAU37" s="44"/>
      <c r="AAV37" s="44"/>
      <c r="AAW37" s="44"/>
      <c r="AAX37" s="44"/>
      <c r="AAY37" s="44"/>
      <c r="AAZ37" s="44"/>
      <c r="ABA37" s="44"/>
      <c r="ABB37" s="44"/>
      <c r="ABC37" s="44"/>
      <c r="ABD37" s="44"/>
      <c r="ABE37" s="44"/>
      <c r="ABF37" s="44"/>
      <c r="ABG37" s="44"/>
      <c r="ABH37" s="44"/>
      <c r="ABI37" s="44"/>
      <c r="ABJ37" s="44"/>
      <c r="ABK37" s="44"/>
      <c r="ABL37" s="44"/>
      <c r="ABM37" s="44"/>
      <c r="ABN37" s="44"/>
      <c r="ABO37" s="44"/>
      <c r="ABP37" s="44"/>
      <c r="ABQ37" s="44"/>
      <c r="ABR37" s="44"/>
      <c r="ABS37" s="44"/>
      <c r="ABT37" s="44"/>
      <c r="ABU37" s="44"/>
      <c r="ABV37" s="44"/>
      <c r="ABW37" s="44"/>
      <c r="ABX37" s="44"/>
      <c r="ABY37" s="44"/>
      <c r="ABZ37" s="44"/>
      <c r="ACA37" s="44"/>
      <c r="ACB37" s="44"/>
      <c r="ACC37" s="44"/>
      <c r="ACD37" s="44"/>
      <c r="ACE37" s="44"/>
      <c r="ACF37" s="44"/>
      <c r="ACG37" s="44"/>
      <c r="ACH37" s="44"/>
      <c r="ACI37" s="44"/>
      <c r="ACJ37" s="44"/>
      <c r="ACK37" s="44"/>
      <c r="ACL37" s="44"/>
      <c r="ACM37" s="44"/>
      <c r="ACN37" s="44"/>
      <c r="ACO37" s="44"/>
      <c r="ACP37" s="44"/>
      <c r="ACQ37" s="44"/>
      <c r="ACR37" s="44"/>
      <c r="ACS37" s="44"/>
      <c r="ACT37" s="44"/>
      <c r="ACU37" s="44"/>
      <c r="ACV37" s="44"/>
      <c r="ACW37" s="44"/>
      <c r="ACX37" s="44"/>
      <c r="ACY37" s="44"/>
      <c r="ACZ37" s="44"/>
      <c r="ADA37" s="44"/>
      <c r="ADB37" s="44"/>
      <c r="ADC37" s="44"/>
      <c r="ADD37" s="44"/>
      <c r="ADE37" s="44"/>
      <c r="ADF37" s="44"/>
      <c r="ADG37" s="44"/>
      <c r="ADH37" s="44"/>
      <c r="ADI37" s="44"/>
      <c r="ADJ37" s="44"/>
      <c r="ADK37" s="44"/>
      <c r="ADL37" s="44"/>
      <c r="ADM37" s="44"/>
      <c r="ADN37" s="44"/>
      <c r="ADO37" s="44"/>
      <c r="ADP37" s="44"/>
      <c r="ADQ37" s="44"/>
      <c r="ADR37" s="44"/>
      <c r="ADS37" s="44"/>
      <c r="ADT37" s="44"/>
      <c r="ADU37" s="44"/>
      <c r="ADV37" s="44"/>
      <c r="ADW37" s="44"/>
      <c r="ADX37" s="44"/>
      <c r="ADY37" s="44"/>
      <c r="ADZ37" s="44"/>
      <c r="AEA37" s="44"/>
      <c r="AEB37" s="44"/>
      <c r="AEC37" s="44"/>
      <c r="AED37" s="44"/>
      <c r="AEE37" s="44"/>
      <c r="AEF37" s="44"/>
      <c r="AEG37" s="44"/>
      <c r="AEH37" s="44"/>
      <c r="AEI37" s="44"/>
      <c r="AEJ37" s="44"/>
      <c r="AEK37" s="44"/>
      <c r="AEL37" s="44"/>
      <c r="AEM37" s="44"/>
      <c r="AEN37" s="44"/>
      <c r="AEO37" s="44"/>
      <c r="AEP37" s="44"/>
      <c r="AEQ37" s="44"/>
      <c r="AER37" s="44"/>
      <c r="AES37" s="44"/>
      <c r="AET37" s="44"/>
      <c r="AEU37" s="44"/>
      <c r="AEV37" s="44"/>
      <c r="AEW37" s="44"/>
      <c r="AEX37" s="44"/>
      <c r="AEY37" s="44"/>
      <c r="AEZ37" s="44"/>
      <c r="AFA37" s="44"/>
      <c r="AFB37" s="44"/>
      <c r="AFC37" s="44"/>
      <c r="AFD37" s="44"/>
      <c r="AFE37" s="44"/>
      <c r="AFF37" s="44"/>
      <c r="AFG37" s="44"/>
      <c r="AFH37" s="44"/>
      <c r="AFI37" s="44"/>
      <c r="AFJ37" s="44"/>
      <c r="AFK37" s="44"/>
      <c r="AFL37" s="44"/>
      <c r="AFM37" s="44"/>
      <c r="AFN37" s="44"/>
      <c r="AFO37" s="44"/>
      <c r="AFP37" s="44"/>
      <c r="AFQ37" s="44"/>
      <c r="AFR37" s="44"/>
      <c r="AFS37" s="44"/>
      <c r="AFT37" s="44"/>
      <c r="AFU37" s="44"/>
      <c r="AFV37" s="44"/>
      <c r="AFW37" s="44"/>
      <c r="AFX37" s="44"/>
      <c r="AFY37" s="44"/>
      <c r="AFZ37" s="44"/>
      <c r="AGA37" s="44"/>
      <c r="AGB37" s="44"/>
      <c r="AGC37" s="44"/>
      <c r="AGD37" s="44"/>
      <c r="AGE37" s="44"/>
      <c r="AGF37" s="44"/>
      <c r="AGG37" s="44"/>
      <c r="AGH37" s="44"/>
      <c r="AGI37" s="44"/>
      <c r="AGJ37" s="44"/>
      <c r="AGK37" s="44"/>
      <c r="AGL37" s="44"/>
      <c r="AGM37" s="44"/>
      <c r="AGN37" s="44"/>
      <c r="AGO37" s="44"/>
      <c r="AGP37" s="44"/>
      <c r="AGQ37" s="44"/>
      <c r="AGR37" s="44"/>
      <c r="AGS37" s="44"/>
      <c r="AGT37" s="44"/>
      <c r="AGU37" s="44"/>
      <c r="AGV37" s="44"/>
      <c r="AGW37" s="44"/>
      <c r="AGX37" s="44"/>
      <c r="AGY37" s="44"/>
      <c r="AGZ37" s="44"/>
      <c r="AHA37" s="44"/>
      <c r="AHB37" s="44"/>
      <c r="AHC37" s="44"/>
      <c r="AHD37" s="44"/>
      <c r="AHE37" s="44"/>
      <c r="AHF37" s="44"/>
      <c r="AHG37" s="44"/>
      <c r="AHH37" s="44"/>
      <c r="AHI37" s="44"/>
      <c r="AHJ37" s="44"/>
      <c r="AHK37" s="44"/>
      <c r="AHL37" s="44"/>
      <c r="AHM37" s="44"/>
      <c r="AHN37" s="44"/>
      <c r="AHO37" s="44"/>
      <c r="AHP37" s="44"/>
      <c r="AHQ37" s="44"/>
      <c r="AHR37" s="44"/>
      <c r="AHS37" s="44"/>
      <c r="AHT37" s="44"/>
      <c r="AHU37" s="44"/>
      <c r="AHV37" s="44"/>
      <c r="AHW37" s="44"/>
      <c r="AHX37" s="44"/>
      <c r="AHY37" s="44"/>
      <c r="AHZ37" s="44"/>
      <c r="AIA37" s="44"/>
      <c r="AIB37" s="44"/>
      <c r="AIC37" s="44"/>
      <c r="AID37" s="44"/>
      <c r="AIE37" s="44"/>
      <c r="AIF37" s="44"/>
      <c r="AIG37" s="44"/>
      <c r="AIH37" s="44"/>
      <c r="AII37" s="44"/>
      <c r="AIJ37" s="44"/>
      <c r="AIK37" s="44"/>
      <c r="AIL37" s="44"/>
      <c r="AIM37" s="44"/>
      <c r="AIN37" s="44"/>
      <c r="AIO37" s="44"/>
      <c r="AIP37" s="44"/>
      <c r="AIQ37" s="44"/>
      <c r="AIR37" s="44"/>
      <c r="AIS37" s="44"/>
      <c r="AIT37" s="44"/>
      <c r="AIU37" s="44"/>
      <c r="AIV37" s="44"/>
      <c r="AIW37" s="44"/>
      <c r="AIX37" s="44"/>
      <c r="AIY37" s="44"/>
      <c r="AIZ37" s="44"/>
      <c r="AJA37" s="44"/>
      <c r="AJB37" s="44"/>
      <c r="AJC37" s="44"/>
      <c r="AJD37" s="44"/>
      <c r="AJE37" s="44"/>
      <c r="AJF37" s="44"/>
      <c r="AJG37" s="44"/>
      <c r="AJH37" s="44"/>
      <c r="AJI37" s="44"/>
      <c r="AJJ37" s="44"/>
      <c r="AJK37" s="44"/>
      <c r="AJL37" s="44"/>
      <c r="AJM37" s="44"/>
      <c r="AJN37" s="44"/>
      <c r="AJO37" s="44"/>
      <c r="AJP37" s="44"/>
      <c r="AJQ37" s="44"/>
      <c r="AJR37" s="44"/>
      <c r="AJS37" s="44"/>
      <c r="AJT37" s="44"/>
      <c r="AJU37" s="44"/>
      <c r="AJV37" s="44"/>
      <c r="AJW37" s="44"/>
      <c r="AJX37" s="44"/>
      <c r="AJY37" s="44"/>
      <c r="AJZ37" s="44"/>
      <c r="AKA37" s="44"/>
      <c r="AKB37" s="44"/>
      <c r="AKC37" s="44"/>
      <c r="AKD37" s="44"/>
      <c r="AKE37" s="44"/>
      <c r="AKF37" s="44"/>
      <c r="AKG37" s="44"/>
      <c r="AKH37" s="44"/>
      <c r="AKI37" s="44"/>
      <c r="AKJ37" s="44"/>
      <c r="AKK37" s="44"/>
      <c r="AKL37" s="44"/>
      <c r="AKM37" s="44"/>
      <c r="AKN37" s="44"/>
      <c r="AKO37" s="44"/>
      <c r="AKP37" s="44"/>
      <c r="AKQ37" s="44"/>
      <c r="AKR37" s="44"/>
      <c r="AKS37" s="44"/>
      <c r="AKT37" s="44"/>
      <c r="AKU37" s="44"/>
      <c r="AKV37" s="44"/>
      <c r="AKW37" s="44"/>
      <c r="AKX37" s="44"/>
      <c r="AKY37" s="44"/>
      <c r="AKZ37" s="44"/>
      <c r="ALA37" s="44"/>
      <c r="ALB37" s="44"/>
      <c r="ALC37" s="44"/>
      <c r="ALD37" s="44"/>
      <c r="ALE37" s="44"/>
      <c r="ALF37" s="44"/>
      <c r="ALG37" s="44"/>
      <c r="ALH37" s="44"/>
      <c r="ALI37" s="44"/>
      <c r="ALJ37" s="44"/>
      <c r="ALK37" s="44"/>
      <c r="ALL37" s="44"/>
      <c r="ALM37" s="44"/>
      <c r="ALN37" s="44"/>
      <c r="ALO37" s="44"/>
      <c r="ALP37" s="44"/>
      <c r="ALQ37" s="44"/>
      <c r="ALR37" s="44"/>
      <c r="ALS37" s="44"/>
      <c r="ALT37" s="44"/>
      <c r="ALU37" s="44"/>
      <c r="ALV37" s="44"/>
      <c r="ALW37" s="44"/>
      <c r="ALX37" s="44"/>
      <c r="ALY37" s="44"/>
      <c r="ALZ37" s="44"/>
      <c r="AMA37" s="44"/>
      <c r="AMB37" s="44"/>
      <c r="AMC37" s="44"/>
      <c r="AMD37" s="44"/>
      <c r="AME37" s="44"/>
      <c r="AMF37" s="44"/>
      <c r="AMG37" s="44"/>
      <c r="AMH37" s="44"/>
      <c r="AMI37" s="44"/>
    </row>
    <row r="38" spans="1:1024" s="33" customFormat="1" x14ac:dyDescent="0.2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4"/>
      <c r="IX38" s="44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4"/>
      <c r="KE38" s="44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4"/>
      <c r="LF38" s="44"/>
      <c r="LG38" s="44"/>
      <c r="LH38" s="44"/>
      <c r="LI38" s="44"/>
      <c r="LJ38" s="44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4"/>
      <c r="MK38" s="44"/>
      <c r="ML38" s="44"/>
      <c r="MM38" s="44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4"/>
      <c r="NL38" s="44"/>
      <c r="NM38" s="44"/>
      <c r="NN38" s="44"/>
      <c r="NO38" s="44"/>
      <c r="NP38" s="44"/>
      <c r="NQ38" s="44"/>
      <c r="NR38" s="44"/>
      <c r="NS38" s="44"/>
      <c r="NT38" s="44"/>
      <c r="NU38" s="44"/>
      <c r="NV38" s="44"/>
      <c r="NW38" s="44"/>
      <c r="NX38" s="44"/>
      <c r="NY38" s="44"/>
      <c r="NZ38" s="44"/>
      <c r="OA38" s="44"/>
      <c r="OB38" s="44"/>
      <c r="OC38" s="44"/>
      <c r="OD38" s="44"/>
      <c r="OE38" s="44"/>
      <c r="OF38" s="44"/>
      <c r="OG38" s="44"/>
      <c r="OH38" s="44"/>
      <c r="OI38" s="44"/>
      <c r="OJ38" s="44"/>
      <c r="OK38" s="44"/>
      <c r="OL38" s="44"/>
      <c r="OM38" s="44"/>
      <c r="ON38" s="44"/>
      <c r="OO38" s="44"/>
      <c r="OP38" s="44"/>
      <c r="OQ38" s="44"/>
      <c r="OR38" s="44"/>
      <c r="OS38" s="44"/>
      <c r="OT38" s="44"/>
      <c r="OU38" s="44"/>
      <c r="OV38" s="44"/>
      <c r="OW38" s="44"/>
      <c r="OX38" s="44"/>
      <c r="OY38" s="44"/>
      <c r="OZ38" s="44"/>
      <c r="PA38" s="44"/>
      <c r="PB38" s="44"/>
      <c r="PC38" s="44"/>
      <c r="PD38" s="44"/>
      <c r="PE38" s="44"/>
      <c r="PF38" s="44"/>
      <c r="PG38" s="44"/>
      <c r="PH38" s="44"/>
      <c r="PI38" s="44"/>
      <c r="PJ38" s="44"/>
      <c r="PK38" s="44"/>
      <c r="PL38" s="44"/>
      <c r="PM38" s="44"/>
      <c r="PN38" s="44"/>
      <c r="PO38" s="44"/>
      <c r="PP38" s="44"/>
      <c r="PQ38" s="44"/>
      <c r="PR38" s="44"/>
      <c r="PS38" s="44"/>
      <c r="PT38" s="44"/>
      <c r="PU38" s="44"/>
      <c r="PV38" s="44"/>
      <c r="PW38" s="44"/>
      <c r="PX38" s="44"/>
      <c r="PY38" s="44"/>
      <c r="PZ38" s="44"/>
      <c r="QA38" s="44"/>
      <c r="QB38" s="44"/>
      <c r="QC38" s="44"/>
      <c r="QD38" s="44"/>
      <c r="QE38" s="44"/>
      <c r="QF38" s="44"/>
      <c r="QG38" s="44"/>
      <c r="QH38" s="44"/>
      <c r="QI38" s="44"/>
      <c r="QJ38" s="44"/>
      <c r="QK38" s="44"/>
      <c r="QL38" s="44"/>
      <c r="QM38" s="44"/>
      <c r="QN38" s="44"/>
      <c r="QO38" s="44"/>
      <c r="QP38" s="44"/>
      <c r="QQ38" s="44"/>
      <c r="QR38" s="44"/>
      <c r="QS38" s="44"/>
      <c r="QT38" s="44"/>
      <c r="QU38" s="44"/>
      <c r="QV38" s="44"/>
      <c r="QW38" s="44"/>
      <c r="QX38" s="44"/>
      <c r="QY38" s="44"/>
      <c r="QZ38" s="44"/>
      <c r="RA38" s="44"/>
      <c r="RB38" s="44"/>
      <c r="RC38" s="44"/>
      <c r="RD38" s="44"/>
      <c r="RE38" s="44"/>
      <c r="RF38" s="44"/>
      <c r="RG38" s="44"/>
      <c r="RH38" s="44"/>
      <c r="RI38" s="44"/>
      <c r="RJ38" s="44"/>
      <c r="RK38" s="44"/>
      <c r="RL38" s="44"/>
      <c r="RM38" s="44"/>
      <c r="RN38" s="44"/>
      <c r="RO38" s="44"/>
      <c r="RP38" s="44"/>
      <c r="RQ38" s="44"/>
      <c r="RR38" s="44"/>
      <c r="RS38" s="44"/>
      <c r="RT38" s="44"/>
      <c r="RU38" s="44"/>
      <c r="RV38" s="44"/>
      <c r="RW38" s="44"/>
      <c r="RX38" s="44"/>
      <c r="RY38" s="44"/>
      <c r="RZ38" s="44"/>
      <c r="SA38" s="44"/>
      <c r="SB38" s="44"/>
      <c r="SC38" s="44"/>
      <c r="SD38" s="44"/>
      <c r="SE38" s="44"/>
      <c r="SF38" s="44"/>
      <c r="SG38" s="44"/>
      <c r="SH38" s="44"/>
      <c r="SI38" s="44"/>
      <c r="SJ38" s="44"/>
      <c r="SK38" s="44"/>
      <c r="SL38" s="44"/>
      <c r="SM38" s="44"/>
      <c r="SN38" s="44"/>
      <c r="SO38" s="44"/>
      <c r="SP38" s="44"/>
      <c r="SQ38" s="44"/>
      <c r="SR38" s="44"/>
      <c r="SS38" s="44"/>
      <c r="ST38" s="44"/>
      <c r="SU38" s="44"/>
      <c r="SV38" s="44"/>
      <c r="SW38" s="44"/>
      <c r="SX38" s="44"/>
      <c r="SY38" s="44"/>
      <c r="SZ38" s="44"/>
      <c r="TA38" s="44"/>
      <c r="TB38" s="44"/>
      <c r="TC38" s="44"/>
      <c r="TD38" s="44"/>
      <c r="TE38" s="44"/>
      <c r="TF38" s="44"/>
      <c r="TG38" s="44"/>
      <c r="TH38" s="44"/>
      <c r="TI38" s="44"/>
      <c r="TJ38" s="44"/>
      <c r="TK38" s="44"/>
      <c r="TL38" s="44"/>
      <c r="TM38" s="44"/>
      <c r="TN38" s="44"/>
      <c r="TO38" s="44"/>
      <c r="TP38" s="44"/>
      <c r="TQ38" s="44"/>
      <c r="TR38" s="44"/>
      <c r="TS38" s="44"/>
      <c r="TT38" s="44"/>
      <c r="TU38" s="44"/>
      <c r="TV38" s="44"/>
      <c r="TW38" s="44"/>
      <c r="TX38" s="44"/>
      <c r="TY38" s="44"/>
      <c r="TZ38" s="44"/>
      <c r="UA38" s="44"/>
      <c r="UB38" s="44"/>
      <c r="UC38" s="44"/>
      <c r="UD38" s="44"/>
      <c r="UE38" s="44"/>
      <c r="UF38" s="44"/>
      <c r="UG38" s="44"/>
      <c r="UH38" s="44"/>
      <c r="UI38" s="44"/>
      <c r="UJ38" s="44"/>
      <c r="UK38" s="44"/>
      <c r="UL38" s="44"/>
      <c r="UM38" s="44"/>
      <c r="UN38" s="44"/>
      <c r="UO38" s="44"/>
      <c r="UP38" s="44"/>
      <c r="UQ38" s="44"/>
      <c r="UR38" s="44"/>
      <c r="US38" s="44"/>
      <c r="UT38" s="44"/>
      <c r="UU38" s="44"/>
      <c r="UV38" s="44"/>
      <c r="UW38" s="44"/>
      <c r="UX38" s="44"/>
      <c r="UY38" s="44"/>
      <c r="UZ38" s="44"/>
      <c r="VA38" s="44"/>
      <c r="VB38" s="44"/>
      <c r="VC38" s="44"/>
      <c r="VD38" s="44"/>
      <c r="VE38" s="44"/>
      <c r="VF38" s="44"/>
      <c r="VG38" s="44"/>
      <c r="VH38" s="44"/>
      <c r="VI38" s="44"/>
      <c r="VJ38" s="44"/>
      <c r="VK38" s="44"/>
      <c r="VL38" s="44"/>
      <c r="VM38" s="44"/>
      <c r="VN38" s="44"/>
      <c r="VO38" s="44"/>
      <c r="VP38" s="44"/>
      <c r="VQ38" s="44"/>
      <c r="VR38" s="44"/>
      <c r="VS38" s="44"/>
      <c r="VT38" s="44"/>
      <c r="VU38" s="44"/>
      <c r="VV38" s="44"/>
      <c r="VW38" s="44"/>
      <c r="VX38" s="44"/>
      <c r="VY38" s="44"/>
      <c r="VZ38" s="44"/>
      <c r="WA38" s="44"/>
      <c r="WB38" s="44"/>
      <c r="WC38" s="44"/>
      <c r="WD38" s="44"/>
      <c r="WE38" s="44"/>
      <c r="WF38" s="44"/>
      <c r="WG38" s="44"/>
      <c r="WH38" s="44"/>
      <c r="WI38" s="44"/>
      <c r="WJ38" s="44"/>
      <c r="WK38" s="44"/>
      <c r="WL38" s="44"/>
      <c r="WM38" s="44"/>
      <c r="WN38" s="44"/>
      <c r="WO38" s="44"/>
      <c r="WP38" s="44"/>
      <c r="WQ38" s="44"/>
      <c r="WR38" s="44"/>
      <c r="WS38" s="44"/>
      <c r="WT38" s="44"/>
      <c r="WU38" s="44"/>
      <c r="WV38" s="44"/>
      <c r="WW38" s="44"/>
      <c r="WX38" s="44"/>
      <c r="WY38" s="44"/>
      <c r="WZ38" s="44"/>
      <c r="XA38" s="44"/>
      <c r="XB38" s="44"/>
      <c r="XC38" s="44"/>
      <c r="XD38" s="44"/>
      <c r="XE38" s="44"/>
      <c r="XF38" s="44"/>
      <c r="XG38" s="44"/>
      <c r="XH38" s="44"/>
      <c r="XI38" s="44"/>
      <c r="XJ38" s="44"/>
      <c r="XK38" s="44"/>
      <c r="XL38" s="44"/>
      <c r="XM38" s="44"/>
      <c r="XN38" s="44"/>
      <c r="XO38" s="44"/>
      <c r="XP38" s="44"/>
      <c r="XQ38" s="44"/>
      <c r="XR38" s="44"/>
      <c r="XS38" s="44"/>
      <c r="XT38" s="44"/>
      <c r="XU38" s="44"/>
      <c r="XV38" s="44"/>
      <c r="XW38" s="44"/>
      <c r="XX38" s="44"/>
      <c r="XY38" s="44"/>
      <c r="XZ38" s="44"/>
      <c r="YA38" s="44"/>
      <c r="YB38" s="44"/>
      <c r="YC38" s="44"/>
      <c r="YD38" s="44"/>
      <c r="YE38" s="44"/>
      <c r="YF38" s="44"/>
      <c r="YG38" s="44"/>
      <c r="YH38" s="44"/>
      <c r="YI38" s="44"/>
      <c r="YJ38" s="44"/>
      <c r="YK38" s="44"/>
      <c r="YL38" s="44"/>
      <c r="YM38" s="44"/>
      <c r="YN38" s="44"/>
      <c r="YO38" s="44"/>
      <c r="YP38" s="44"/>
      <c r="YQ38" s="44"/>
      <c r="YR38" s="44"/>
      <c r="YS38" s="44"/>
      <c r="YT38" s="44"/>
      <c r="YU38" s="44"/>
      <c r="YV38" s="44"/>
      <c r="YW38" s="44"/>
      <c r="YX38" s="44"/>
      <c r="YY38" s="44"/>
      <c r="YZ38" s="44"/>
      <c r="ZA38" s="44"/>
      <c r="ZB38" s="44"/>
      <c r="ZC38" s="44"/>
      <c r="ZD38" s="44"/>
      <c r="ZE38" s="44"/>
      <c r="ZF38" s="44"/>
      <c r="ZG38" s="44"/>
      <c r="ZH38" s="44"/>
      <c r="ZI38" s="44"/>
      <c r="ZJ38" s="44"/>
      <c r="ZK38" s="44"/>
      <c r="ZL38" s="44"/>
      <c r="ZM38" s="44"/>
      <c r="ZN38" s="44"/>
      <c r="ZO38" s="44"/>
      <c r="ZP38" s="44"/>
      <c r="ZQ38" s="44"/>
      <c r="ZR38" s="44"/>
      <c r="ZS38" s="44"/>
      <c r="ZT38" s="44"/>
      <c r="ZU38" s="44"/>
      <c r="ZV38" s="44"/>
      <c r="ZW38" s="44"/>
      <c r="ZX38" s="44"/>
      <c r="ZY38" s="44"/>
      <c r="ZZ38" s="44"/>
      <c r="AAA38" s="44"/>
      <c r="AAB38" s="44"/>
      <c r="AAC38" s="44"/>
      <c r="AAD38" s="44"/>
      <c r="AAE38" s="44"/>
      <c r="AAF38" s="44"/>
      <c r="AAG38" s="44"/>
      <c r="AAH38" s="44"/>
      <c r="AAI38" s="44"/>
      <c r="AAJ38" s="44"/>
      <c r="AAK38" s="44"/>
      <c r="AAL38" s="44"/>
      <c r="AAM38" s="44"/>
      <c r="AAN38" s="44"/>
      <c r="AAO38" s="44"/>
      <c r="AAP38" s="44"/>
      <c r="AAQ38" s="44"/>
      <c r="AAR38" s="44"/>
      <c r="AAS38" s="44"/>
      <c r="AAT38" s="44"/>
      <c r="AAU38" s="44"/>
      <c r="AAV38" s="44"/>
      <c r="AAW38" s="44"/>
      <c r="AAX38" s="44"/>
      <c r="AAY38" s="44"/>
      <c r="AAZ38" s="44"/>
      <c r="ABA38" s="44"/>
      <c r="ABB38" s="44"/>
      <c r="ABC38" s="44"/>
      <c r="ABD38" s="44"/>
      <c r="ABE38" s="44"/>
      <c r="ABF38" s="44"/>
      <c r="ABG38" s="44"/>
      <c r="ABH38" s="44"/>
      <c r="ABI38" s="44"/>
      <c r="ABJ38" s="44"/>
      <c r="ABK38" s="44"/>
      <c r="ABL38" s="44"/>
      <c r="ABM38" s="44"/>
      <c r="ABN38" s="44"/>
      <c r="ABO38" s="44"/>
      <c r="ABP38" s="44"/>
      <c r="ABQ38" s="44"/>
      <c r="ABR38" s="44"/>
      <c r="ABS38" s="44"/>
      <c r="ABT38" s="44"/>
      <c r="ABU38" s="44"/>
      <c r="ABV38" s="44"/>
      <c r="ABW38" s="44"/>
      <c r="ABX38" s="44"/>
      <c r="ABY38" s="44"/>
      <c r="ABZ38" s="44"/>
      <c r="ACA38" s="44"/>
      <c r="ACB38" s="44"/>
      <c r="ACC38" s="44"/>
      <c r="ACD38" s="44"/>
      <c r="ACE38" s="44"/>
      <c r="ACF38" s="44"/>
      <c r="ACG38" s="44"/>
      <c r="ACH38" s="44"/>
      <c r="ACI38" s="44"/>
      <c r="ACJ38" s="44"/>
      <c r="ACK38" s="44"/>
      <c r="ACL38" s="44"/>
      <c r="ACM38" s="44"/>
      <c r="ACN38" s="44"/>
      <c r="ACO38" s="44"/>
      <c r="ACP38" s="44"/>
      <c r="ACQ38" s="44"/>
      <c r="ACR38" s="44"/>
      <c r="ACS38" s="44"/>
      <c r="ACT38" s="44"/>
      <c r="ACU38" s="44"/>
      <c r="ACV38" s="44"/>
      <c r="ACW38" s="44"/>
      <c r="ACX38" s="44"/>
      <c r="ACY38" s="44"/>
      <c r="ACZ38" s="44"/>
      <c r="ADA38" s="44"/>
      <c r="ADB38" s="44"/>
      <c r="ADC38" s="44"/>
      <c r="ADD38" s="44"/>
      <c r="ADE38" s="44"/>
      <c r="ADF38" s="44"/>
      <c r="ADG38" s="44"/>
      <c r="ADH38" s="44"/>
      <c r="ADI38" s="44"/>
      <c r="ADJ38" s="44"/>
      <c r="ADK38" s="44"/>
      <c r="ADL38" s="44"/>
      <c r="ADM38" s="44"/>
      <c r="ADN38" s="44"/>
      <c r="ADO38" s="44"/>
      <c r="ADP38" s="44"/>
      <c r="ADQ38" s="44"/>
      <c r="ADR38" s="44"/>
      <c r="ADS38" s="44"/>
      <c r="ADT38" s="44"/>
      <c r="ADU38" s="44"/>
      <c r="ADV38" s="44"/>
      <c r="ADW38" s="44"/>
      <c r="ADX38" s="44"/>
      <c r="ADY38" s="44"/>
      <c r="ADZ38" s="44"/>
      <c r="AEA38" s="44"/>
      <c r="AEB38" s="44"/>
      <c r="AEC38" s="44"/>
      <c r="AED38" s="44"/>
      <c r="AEE38" s="44"/>
      <c r="AEF38" s="44"/>
      <c r="AEG38" s="44"/>
      <c r="AEH38" s="44"/>
      <c r="AEI38" s="44"/>
      <c r="AEJ38" s="44"/>
      <c r="AEK38" s="44"/>
      <c r="AEL38" s="44"/>
      <c r="AEM38" s="44"/>
      <c r="AEN38" s="44"/>
      <c r="AEO38" s="44"/>
      <c r="AEP38" s="44"/>
      <c r="AEQ38" s="44"/>
      <c r="AER38" s="44"/>
      <c r="AES38" s="44"/>
      <c r="AET38" s="44"/>
      <c r="AEU38" s="44"/>
      <c r="AEV38" s="44"/>
      <c r="AEW38" s="44"/>
      <c r="AEX38" s="44"/>
      <c r="AEY38" s="44"/>
      <c r="AEZ38" s="44"/>
      <c r="AFA38" s="44"/>
      <c r="AFB38" s="44"/>
      <c r="AFC38" s="44"/>
      <c r="AFD38" s="44"/>
      <c r="AFE38" s="44"/>
      <c r="AFF38" s="44"/>
      <c r="AFG38" s="44"/>
      <c r="AFH38" s="44"/>
      <c r="AFI38" s="44"/>
      <c r="AFJ38" s="44"/>
      <c r="AFK38" s="44"/>
      <c r="AFL38" s="44"/>
      <c r="AFM38" s="44"/>
      <c r="AFN38" s="44"/>
      <c r="AFO38" s="44"/>
      <c r="AFP38" s="44"/>
      <c r="AFQ38" s="44"/>
      <c r="AFR38" s="44"/>
      <c r="AFS38" s="44"/>
      <c r="AFT38" s="44"/>
      <c r="AFU38" s="44"/>
      <c r="AFV38" s="44"/>
      <c r="AFW38" s="44"/>
      <c r="AFX38" s="44"/>
      <c r="AFY38" s="44"/>
      <c r="AFZ38" s="44"/>
      <c r="AGA38" s="44"/>
      <c r="AGB38" s="44"/>
      <c r="AGC38" s="44"/>
      <c r="AGD38" s="44"/>
      <c r="AGE38" s="44"/>
      <c r="AGF38" s="44"/>
      <c r="AGG38" s="44"/>
      <c r="AGH38" s="44"/>
      <c r="AGI38" s="44"/>
      <c r="AGJ38" s="44"/>
      <c r="AGK38" s="44"/>
      <c r="AGL38" s="44"/>
      <c r="AGM38" s="44"/>
      <c r="AGN38" s="44"/>
      <c r="AGO38" s="44"/>
      <c r="AGP38" s="44"/>
      <c r="AGQ38" s="44"/>
      <c r="AGR38" s="44"/>
      <c r="AGS38" s="44"/>
      <c r="AGT38" s="44"/>
      <c r="AGU38" s="44"/>
      <c r="AGV38" s="44"/>
      <c r="AGW38" s="44"/>
      <c r="AGX38" s="44"/>
      <c r="AGY38" s="44"/>
      <c r="AGZ38" s="44"/>
      <c r="AHA38" s="44"/>
      <c r="AHB38" s="44"/>
      <c r="AHC38" s="44"/>
      <c r="AHD38" s="44"/>
      <c r="AHE38" s="44"/>
      <c r="AHF38" s="44"/>
      <c r="AHG38" s="44"/>
      <c r="AHH38" s="44"/>
      <c r="AHI38" s="44"/>
      <c r="AHJ38" s="44"/>
      <c r="AHK38" s="44"/>
      <c r="AHL38" s="44"/>
      <c r="AHM38" s="44"/>
      <c r="AHN38" s="44"/>
      <c r="AHO38" s="44"/>
      <c r="AHP38" s="44"/>
      <c r="AHQ38" s="44"/>
      <c r="AHR38" s="44"/>
      <c r="AHS38" s="44"/>
      <c r="AHT38" s="44"/>
      <c r="AHU38" s="44"/>
      <c r="AHV38" s="44"/>
      <c r="AHW38" s="44"/>
      <c r="AHX38" s="44"/>
      <c r="AHY38" s="44"/>
      <c r="AHZ38" s="44"/>
      <c r="AIA38" s="44"/>
      <c r="AIB38" s="44"/>
      <c r="AIC38" s="44"/>
      <c r="AID38" s="44"/>
      <c r="AIE38" s="44"/>
      <c r="AIF38" s="44"/>
      <c r="AIG38" s="44"/>
      <c r="AIH38" s="44"/>
      <c r="AII38" s="44"/>
      <c r="AIJ38" s="44"/>
      <c r="AIK38" s="44"/>
      <c r="AIL38" s="44"/>
      <c r="AIM38" s="44"/>
      <c r="AIN38" s="44"/>
      <c r="AIO38" s="44"/>
      <c r="AIP38" s="44"/>
      <c r="AIQ38" s="44"/>
      <c r="AIR38" s="44"/>
      <c r="AIS38" s="44"/>
      <c r="AIT38" s="44"/>
      <c r="AIU38" s="44"/>
      <c r="AIV38" s="44"/>
      <c r="AIW38" s="44"/>
      <c r="AIX38" s="44"/>
      <c r="AIY38" s="44"/>
      <c r="AIZ38" s="44"/>
      <c r="AJA38" s="44"/>
      <c r="AJB38" s="44"/>
      <c r="AJC38" s="44"/>
      <c r="AJD38" s="44"/>
      <c r="AJE38" s="44"/>
      <c r="AJF38" s="44"/>
      <c r="AJG38" s="44"/>
      <c r="AJH38" s="44"/>
      <c r="AJI38" s="44"/>
      <c r="AJJ38" s="44"/>
      <c r="AJK38" s="44"/>
      <c r="AJL38" s="44"/>
      <c r="AJM38" s="44"/>
      <c r="AJN38" s="44"/>
      <c r="AJO38" s="44"/>
      <c r="AJP38" s="44"/>
      <c r="AJQ38" s="44"/>
      <c r="AJR38" s="44"/>
      <c r="AJS38" s="44"/>
      <c r="AJT38" s="44"/>
      <c r="AJU38" s="44"/>
      <c r="AJV38" s="44"/>
      <c r="AJW38" s="44"/>
      <c r="AJX38" s="44"/>
      <c r="AJY38" s="44"/>
      <c r="AJZ38" s="44"/>
      <c r="AKA38" s="44"/>
      <c r="AKB38" s="44"/>
      <c r="AKC38" s="44"/>
      <c r="AKD38" s="44"/>
      <c r="AKE38" s="44"/>
      <c r="AKF38" s="44"/>
      <c r="AKG38" s="44"/>
      <c r="AKH38" s="44"/>
      <c r="AKI38" s="44"/>
      <c r="AKJ38" s="44"/>
      <c r="AKK38" s="44"/>
      <c r="AKL38" s="44"/>
      <c r="AKM38" s="44"/>
      <c r="AKN38" s="44"/>
      <c r="AKO38" s="44"/>
      <c r="AKP38" s="44"/>
      <c r="AKQ38" s="44"/>
      <c r="AKR38" s="44"/>
      <c r="AKS38" s="44"/>
      <c r="AKT38" s="44"/>
      <c r="AKU38" s="44"/>
      <c r="AKV38" s="44"/>
      <c r="AKW38" s="44"/>
      <c r="AKX38" s="44"/>
      <c r="AKY38" s="44"/>
      <c r="AKZ38" s="44"/>
      <c r="ALA38" s="44"/>
      <c r="ALB38" s="44"/>
      <c r="ALC38" s="44"/>
      <c r="ALD38" s="44"/>
      <c r="ALE38" s="44"/>
      <c r="ALF38" s="44"/>
      <c r="ALG38" s="44"/>
      <c r="ALH38" s="44"/>
      <c r="ALI38" s="44"/>
      <c r="ALJ38" s="44"/>
      <c r="ALK38" s="44"/>
      <c r="ALL38" s="44"/>
      <c r="ALM38" s="44"/>
      <c r="ALN38" s="44"/>
      <c r="ALO38" s="44"/>
      <c r="ALP38" s="44"/>
      <c r="ALQ38" s="44"/>
      <c r="ALR38" s="44"/>
      <c r="ALS38" s="44"/>
      <c r="ALT38" s="44"/>
      <c r="ALU38" s="44"/>
      <c r="ALV38" s="44"/>
      <c r="ALW38" s="44"/>
      <c r="ALX38" s="44"/>
      <c r="ALY38" s="44"/>
      <c r="ALZ38" s="44"/>
      <c r="AMA38" s="44"/>
      <c r="AMB38" s="44"/>
      <c r="AMC38" s="44"/>
      <c r="AMD38" s="44"/>
      <c r="AME38" s="44"/>
      <c r="AMF38" s="44"/>
      <c r="AMG38" s="44"/>
      <c r="AMH38" s="44"/>
      <c r="AMI38" s="44"/>
    </row>
    <row r="39" spans="1:1024" s="33" customFormat="1" x14ac:dyDescent="0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4"/>
      <c r="IX39" s="44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4"/>
      <c r="JZ39" s="44"/>
      <c r="KA39" s="44"/>
      <c r="KB39" s="44"/>
      <c r="KC39" s="44"/>
      <c r="KD39" s="44"/>
      <c r="KE39" s="44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4"/>
      <c r="LF39" s="44"/>
      <c r="LG39" s="44"/>
      <c r="LH39" s="44"/>
      <c r="LI39" s="44"/>
      <c r="LJ39" s="44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4"/>
      <c r="MK39" s="44"/>
      <c r="ML39" s="44"/>
      <c r="MM39" s="44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4"/>
      <c r="NL39" s="44"/>
      <c r="NM39" s="44"/>
      <c r="NN39" s="44"/>
      <c r="NO39" s="44"/>
      <c r="NP39" s="44"/>
      <c r="NQ39" s="44"/>
      <c r="NR39" s="44"/>
      <c r="NS39" s="44"/>
      <c r="NT39" s="44"/>
      <c r="NU39" s="44"/>
      <c r="NV39" s="44"/>
      <c r="NW39" s="44"/>
      <c r="NX39" s="44"/>
      <c r="NY39" s="44"/>
      <c r="NZ39" s="44"/>
      <c r="OA39" s="44"/>
      <c r="OB39" s="44"/>
      <c r="OC39" s="44"/>
      <c r="OD39" s="44"/>
      <c r="OE39" s="44"/>
      <c r="OF39" s="44"/>
      <c r="OG39" s="44"/>
      <c r="OH39" s="44"/>
      <c r="OI39" s="44"/>
      <c r="OJ39" s="44"/>
      <c r="OK39" s="44"/>
      <c r="OL39" s="44"/>
      <c r="OM39" s="44"/>
      <c r="ON39" s="44"/>
      <c r="OO39" s="44"/>
      <c r="OP39" s="44"/>
      <c r="OQ39" s="44"/>
      <c r="OR39" s="44"/>
      <c r="OS39" s="44"/>
      <c r="OT39" s="44"/>
      <c r="OU39" s="44"/>
      <c r="OV39" s="44"/>
      <c r="OW39" s="44"/>
      <c r="OX39" s="44"/>
      <c r="OY39" s="44"/>
      <c r="OZ39" s="44"/>
      <c r="PA39" s="44"/>
      <c r="PB39" s="44"/>
      <c r="PC39" s="44"/>
      <c r="PD39" s="44"/>
      <c r="PE39" s="44"/>
      <c r="PF39" s="44"/>
      <c r="PG39" s="44"/>
      <c r="PH39" s="44"/>
      <c r="PI39" s="44"/>
      <c r="PJ39" s="44"/>
      <c r="PK39" s="44"/>
      <c r="PL39" s="44"/>
      <c r="PM39" s="44"/>
      <c r="PN39" s="44"/>
      <c r="PO39" s="44"/>
      <c r="PP39" s="44"/>
      <c r="PQ39" s="44"/>
      <c r="PR39" s="44"/>
      <c r="PS39" s="44"/>
      <c r="PT39" s="44"/>
      <c r="PU39" s="44"/>
      <c r="PV39" s="44"/>
      <c r="PW39" s="44"/>
      <c r="PX39" s="44"/>
      <c r="PY39" s="44"/>
      <c r="PZ39" s="44"/>
      <c r="QA39" s="44"/>
      <c r="QB39" s="44"/>
      <c r="QC39" s="44"/>
      <c r="QD39" s="44"/>
      <c r="QE39" s="44"/>
      <c r="QF39" s="44"/>
      <c r="QG39" s="44"/>
      <c r="QH39" s="44"/>
      <c r="QI39" s="44"/>
      <c r="QJ39" s="44"/>
      <c r="QK39" s="44"/>
      <c r="QL39" s="44"/>
      <c r="QM39" s="44"/>
      <c r="QN39" s="44"/>
      <c r="QO39" s="44"/>
      <c r="QP39" s="44"/>
      <c r="QQ39" s="44"/>
      <c r="QR39" s="44"/>
      <c r="QS39" s="44"/>
      <c r="QT39" s="44"/>
      <c r="QU39" s="44"/>
      <c r="QV39" s="44"/>
      <c r="QW39" s="44"/>
      <c r="QX39" s="44"/>
      <c r="QY39" s="44"/>
      <c r="QZ39" s="44"/>
      <c r="RA39" s="44"/>
      <c r="RB39" s="44"/>
      <c r="RC39" s="44"/>
      <c r="RD39" s="44"/>
      <c r="RE39" s="44"/>
      <c r="RF39" s="44"/>
      <c r="RG39" s="44"/>
      <c r="RH39" s="44"/>
      <c r="RI39" s="44"/>
      <c r="RJ39" s="44"/>
      <c r="RK39" s="44"/>
      <c r="RL39" s="44"/>
      <c r="RM39" s="44"/>
      <c r="RN39" s="44"/>
      <c r="RO39" s="44"/>
      <c r="RP39" s="44"/>
      <c r="RQ39" s="44"/>
      <c r="RR39" s="44"/>
      <c r="RS39" s="44"/>
      <c r="RT39" s="44"/>
      <c r="RU39" s="44"/>
      <c r="RV39" s="44"/>
      <c r="RW39" s="44"/>
      <c r="RX39" s="44"/>
      <c r="RY39" s="44"/>
      <c r="RZ39" s="44"/>
      <c r="SA39" s="44"/>
      <c r="SB39" s="44"/>
      <c r="SC39" s="44"/>
      <c r="SD39" s="44"/>
      <c r="SE39" s="44"/>
      <c r="SF39" s="44"/>
      <c r="SG39" s="44"/>
      <c r="SH39" s="44"/>
      <c r="SI39" s="44"/>
      <c r="SJ39" s="44"/>
      <c r="SK39" s="44"/>
      <c r="SL39" s="44"/>
      <c r="SM39" s="44"/>
      <c r="SN39" s="44"/>
      <c r="SO39" s="44"/>
      <c r="SP39" s="44"/>
      <c r="SQ39" s="44"/>
      <c r="SR39" s="44"/>
      <c r="SS39" s="44"/>
      <c r="ST39" s="44"/>
      <c r="SU39" s="44"/>
      <c r="SV39" s="44"/>
      <c r="SW39" s="44"/>
      <c r="SX39" s="44"/>
      <c r="SY39" s="44"/>
      <c r="SZ39" s="44"/>
      <c r="TA39" s="44"/>
      <c r="TB39" s="44"/>
      <c r="TC39" s="44"/>
      <c r="TD39" s="44"/>
      <c r="TE39" s="44"/>
      <c r="TF39" s="44"/>
      <c r="TG39" s="44"/>
      <c r="TH39" s="44"/>
      <c r="TI39" s="44"/>
      <c r="TJ39" s="44"/>
      <c r="TK39" s="44"/>
      <c r="TL39" s="44"/>
      <c r="TM39" s="44"/>
      <c r="TN39" s="44"/>
      <c r="TO39" s="44"/>
      <c r="TP39" s="44"/>
      <c r="TQ39" s="44"/>
      <c r="TR39" s="44"/>
      <c r="TS39" s="44"/>
      <c r="TT39" s="44"/>
      <c r="TU39" s="44"/>
      <c r="TV39" s="44"/>
      <c r="TW39" s="44"/>
      <c r="TX39" s="44"/>
      <c r="TY39" s="44"/>
      <c r="TZ39" s="44"/>
      <c r="UA39" s="44"/>
      <c r="UB39" s="44"/>
      <c r="UC39" s="44"/>
      <c r="UD39" s="44"/>
      <c r="UE39" s="44"/>
      <c r="UF39" s="44"/>
      <c r="UG39" s="44"/>
      <c r="UH39" s="44"/>
      <c r="UI39" s="44"/>
      <c r="UJ39" s="44"/>
      <c r="UK39" s="44"/>
      <c r="UL39" s="44"/>
      <c r="UM39" s="44"/>
      <c r="UN39" s="44"/>
      <c r="UO39" s="44"/>
      <c r="UP39" s="44"/>
      <c r="UQ39" s="44"/>
      <c r="UR39" s="44"/>
      <c r="US39" s="44"/>
      <c r="UT39" s="44"/>
      <c r="UU39" s="44"/>
      <c r="UV39" s="44"/>
      <c r="UW39" s="44"/>
      <c r="UX39" s="44"/>
      <c r="UY39" s="44"/>
      <c r="UZ39" s="44"/>
      <c r="VA39" s="44"/>
      <c r="VB39" s="44"/>
      <c r="VC39" s="44"/>
      <c r="VD39" s="44"/>
      <c r="VE39" s="44"/>
      <c r="VF39" s="44"/>
      <c r="VG39" s="44"/>
      <c r="VH39" s="44"/>
      <c r="VI39" s="44"/>
      <c r="VJ39" s="44"/>
      <c r="VK39" s="44"/>
      <c r="VL39" s="44"/>
      <c r="VM39" s="44"/>
      <c r="VN39" s="44"/>
      <c r="VO39" s="44"/>
      <c r="VP39" s="44"/>
      <c r="VQ39" s="44"/>
      <c r="VR39" s="44"/>
      <c r="VS39" s="44"/>
      <c r="VT39" s="44"/>
      <c r="VU39" s="44"/>
      <c r="VV39" s="44"/>
      <c r="VW39" s="44"/>
      <c r="VX39" s="44"/>
      <c r="VY39" s="44"/>
      <c r="VZ39" s="44"/>
      <c r="WA39" s="44"/>
      <c r="WB39" s="44"/>
      <c r="WC39" s="44"/>
      <c r="WD39" s="44"/>
      <c r="WE39" s="44"/>
      <c r="WF39" s="44"/>
      <c r="WG39" s="44"/>
      <c r="WH39" s="44"/>
      <c r="WI39" s="44"/>
      <c r="WJ39" s="44"/>
      <c r="WK39" s="44"/>
      <c r="WL39" s="44"/>
      <c r="WM39" s="44"/>
      <c r="WN39" s="44"/>
      <c r="WO39" s="44"/>
      <c r="WP39" s="44"/>
      <c r="WQ39" s="44"/>
      <c r="WR39" s="44"/>
      <c r="WS39" s="44"/>
      <c r="WT39" s="44"/>
      <c r="WU39" s="44"/>
      <c r="WV39" s="44"/>
      <c r="WW39" s="44"/>
      <c r="WX39" s="44"/>
      <c r="WY39" s="44"/>
      <c r="WZ39" s="44"/>
      <c r="XA39" s="44"/>
      <c r="XB39" s="44"/>
      <c r="XC39" s="44"/>
      <c r="XD39" s="44"/>
      <c r="XE39" s="44"/>
      <c r="XF39" s="44"/>
      <c r="XG39" s="44"/>
      <c r="XH39" s="44"/>
      <c r="XI39" s="44"/>
      <c r="XJ39" s="44"/>
      <c r="XK39" s="44"/>
      <c r="XL39" s="44"/>
      <c r="XM39" s="44"/>
      <c r="XN39" s="44"/>
      <c r="XO39" s="44"/>
      <c r="XP39" s="44"/>
      <c r="XQ39" s="44"/>
      <c r="XR39" s="44"/>
      <c r="XS39" s="44"/>
      <c r="XT39" s="44"/>
      <c r="XU39" s="44"/>
      <c r="XV39" s="44"/>
      <c r="XW39" s="44"/>
      <c r="XX39" s="44"/>
      <c r="XY39" s="44"/>
      <c r="XZ39" s="44"/>
      <c r="YA39" s="44"/>
      <c r="YB39" s="44"/>
      <c r="YC39" s="44"/>
      <c r="YD39" s="44"/>
      <c r="YE39" s="44"/>
      <c r="YF39" s="44"/>
      <c r="YG39" s="44"/>
      <c r="YH39" s="44"/>
      <c r="YI39" s="44"/>
      <c r="YJ39" s="44"/>
      <c r="YK39" s="44"/>
      <c r="YL39" s="44"/>
      <c r="YM39" s="44"/>
      <c r="YN39" s="44"/>
      <c r="YO39" s="44"/>
      <c r="YP39" s="44"/>
      <c r="YQ39" s="44"/>
      <c r="YR39" s="44"/>
      <c r="YS39" s="44"/>
      <c r="YT39" s="44"/>
      <c r="YU39" s="44"/>
      <c r="YV39" s="44"/>
      <c r="YW39" s="44"/>
      <c r="YX39" s="44"/>
      <c r="YY39" s="44"/>
      <c r="YZ39" s="44"/>
      <c r="ZA39" s="44"/>
      <c r="ZB39" s="44"/>
      <c r="ZC39" s="44"/>
      <c r="ZD39" s="44"/>
      <c r="ZE39" s="44"/>
      <c r="ZF39" s="44"/>
      <c r="ZG39" s="44"/>
      <c r="ZH39" s="44"/>
      <c r="ZI39" s="44"/>
      <c r="ZJ39" s="44"/>
      <c r="ZK39" s="44"/>
      <c r="ZL39" s="44"/>
      <c r="ZM39" s="44"/>
      <c r="ZN39" s="44"/>
      <c r="ZO39" s="44"/>
      <c r="ZP39" s="44"/>
      <c r="ZQ39" s="44"/>
      <c r="ZR39" s="44"/>
      <c r="ZS39" s="44"/>
      <c r="ZT39" s="44"/>
      <c r="ZU39" s="44"/>
      <c r="ZV39" s="44"/>
      <c r="ZW39" s="44"/>
      <c r="ZX39" s="44"/>
      <c r="ZY39" s="44"/>
      <c r="ZZ39" s="44"/>
      <c r="AAA39" s="44"/>
      <c r="AAB39" s="44"/>
      <c r="AAC39" s="44"/>
      <c r="AAD39" s="44"/>
      <c r="AAE39" s="44"/>
      <c r="AAF39" s="44"/>
      <c r="AAG39" s="44"/>
      <c r="AAH39" s="44"/>
      <c r="AAI39" s="44"/>
      <c r="AAJ39" s="44"/>
      <c r="AAK39" s="44"/>
      <c r="AAL39" s="44"/>
      <c r="AAM39" s="44"/>
      <c r="AAN39" s="44"/>
      <c r="AAO39" s="44"/>
      <c r="AAP39" s="44"/>
      <c r="AAQ39" s="44"/>
      <c r="AAR39" s="44"/>
      <c r="AAS39" s="44"/>
      <c r="AAT39" s="44"/>
      <c r="AAU39" s="44"/>
      <c r="AAV39" s="44"/>
      <c r="AAW39" s="44"/>
      <c r="AAX39" s="44"/>
      <c r="AAY39" s="44"/>
      <c r="AAZ39" s="44"/>
      <c r="ABA39" s="44"/>
      <c r="ABB39" s="44"/>
      <c r="ABC39" s="44"/>
      <c r="ABD39" s="44"/>
      <c r="ABE39" s="44"/>
      <c r="ABF39" s="44"/>
      <c r="ABG39" s="44"/>
      <c r="ABH39" s="44"/>
      <c r="ABI39" s="44"/>
      <c r="ABJ39" s="44"/>
      <c r="ABK39" s="44"/>
      <c r="ABL39" s="44"/>
      <c r="ABM39" s="44"/>
      <c r="ABN39" s="44"/>
      <c r="ABO39" s="44"/>
      <c r="ABP39" s="44"/>
      <c r="ABQ39" s="44"/>
      <c r="ABR39" s="44"/>
      <c r="ABS39" s="44"/>
      <c r="ABT39" s="44"/>
      <c r="ABU39" s="44"/>
      <c r="ABV39" s="44"/>
      <c r="ABW39" s="44"/>
      <c r="ABX39" s="44"/>
      <c r="ABY39" s="44"/>
      <c r="ABZ39" s="44"/>
      <c r="ACA39" s="44"/>
      <c r="ACB39" s="44"/>
      <c r="ACC39" s="44"/>
      <c r="ACD39" s="44"/>
      <c r="ACE39" s="44"/>
      <c r="ACF39" s="44"/>
      <c r="ACG39" s="44"/>
      <c r="ACH39" s="44"/>
      <c r="ACI39" s="44"/>
      <c r="ACJ39" s="44"/>
      <c r="ACK39" s="44"/>
      <c r="ACL39" s="44"/>
      <c r="ACM39" s="44"/>
      <c r="ACN39" s="44"/>
      <c r="ACO39" s="44"/>
      <c r="ACP39" s="44"/>
      <c r="ACQ39" s="44"/>
      <c r="ACR39" s="44"/>
      <c r="ACS39" s="44"/>
      <c r="ACT39" s="44"/>
      <c r="ACU39" s="44"/>
      <c r="ACV39" s="44"/>
      <c r="ACW39" s="44"/>
      <c r="ACX39" s="44"/>
      <c r="ACY39" s="44"/>
      <c r="ACZ39" s="44"/>
      <c r="ADA39" s="44"/>
      <c r="ADB39" s="44"/>
      <c r="ADC39" s="44"/>
      <c r="ADD39" s="44"/>
      <c r="ADE39" s="44"/>
      <c r="ADF39" s="44"/>
      <c r="ADG39" s="44"/>
      <c r="ADH39" s="44"/>
      <c r="ADI39" s="44"/>
      <c r="ADJ39" s="44"/>
      <c r="ADK39" s="44"/>
      <c r="ADL39" s="44"/>
      <c r="ADM39" s="44"/>
      <c r="ADN39" s="44"/>
      <c r="ADO39" s="44"/>
      <c r="ADP39" s="44"/>
      <c r="ADQ39" s="44"/>
      <c r="ADR39" s="44"/>
      <c r="ADS39" s="44"/>
      <c r="ADT39" s="44"/>
      <c r="ADU39" s="44"/>
      <c r="ADV39" s="44"/>
      <c r="ADW39" s="44"/>
      <c r="ADX39" s="44"/>
      <c r="ADY39" s="44"/>
      <c r="ADZ39" s="44"/>
      <c r="AEA39" s="44"/>
      <c r="AEB39" s="44"/>
      <c r="AEC39" s="44"/>
      <c r="AED39" s="44"/>
      <c r="AEE39" s="44"/>
      <c r="AEF39" s="44"/>
      <c r="AEG39" s="44"/>
      <c r="AEH39" s="44"/>
      <c r="AEI39" s="44"/>
      <c r="AEJ39" s="44"/>
      <c r="AEK39" s="44"/>
      <c r="AEL39" s="44"/>
      <c r="AEM39" s="44"/>
      <c r="AEN39" s="44"/>
      <c r="AEO39" s="44"/>
      <c r="AEP39" s="44"/>
      <c r="AEQ39" s="44"/>
      <c r="AER39" s="44"/>
      <c r="AES39" s="44"/>
      <c r="AET39" s="44"/>
      <c r="AEU39" s="44"/>
      <c r="AEV39" s="44"/>
      <c r="AEW39" s="44"/>
      <c r="AEX39" s="44"/>
      <c r="AEY39" s="44"/>
      <c r="AEZ39" s="44"/>
      <c r="AFA39" s="44"/>
      <c r="AFB39" s="44"/>
      <c r="AFC39" s="44"/>
      <c r="AFD39" s="44"/>
      <c r="AFE39" s="44"/>
      <c r="AFF39" s="44"/>
      <c r="AFG39" s="44"/>
      <c r="AFH39" s="44"/>
      <c r="AFI39" s="44"/>
      <c r="AFJ39" s="44"/>
      <c r="AFK39" s="44"/>
      <c r="AFL39" s="44"/>
      <c r="AFM39" s="44"/>
      <c r="AFN39" s="44"/>
      <c r="AFO39" s="44"/>
      <c r="AFP39" s="44"/>
      <c r="AFQ39" s="44"/>
      <c r="AFR39" s="44"/>
      <c r="AFS39" s="44"/>
      <c r="AFT39" s="44"/>
      <c r="AFU39" s="44"/>
      <c r="AFV39" s="44"/>
      <c r="AFW39" s="44"/>
      <c r="AFX39" s="44"/>
      <c r="AFY39" s="44"/>
      <c r="AFZ39" s="44"/>
      <c r="AGA39" s="44"/>
      <c r="AGB39" s="44"/>
      <c r="AGC39" s="44"/>
      <c r="AGD39" s="44"/>
      <c r="AGE39" s="44"/>
      <c r="AGF39" s="44"/>
      <c r="AGG39" s="44"/>
      <c r="AGH39" s="44"/>
      <c r="AGI39" s="44"/>
      <c r="AGJ39" s="44"/>
      <c r="AGK39" s="44"/>
      <c r="AGL39" s="44"/>
      <c r="AGM39" s="44"/>
      <c r="AGN39" s="44"/>
      <c r="AGO39" s="44"/>
      <c r="AGP39" s="44"/>
      <c r="AGQ39" s="44"/>
      <c r="AGR39" s="44"/>
      <c r="AGS39" s="44"/>
      <c r="AGT39" s="44"/>
      <c r="AGU39" s="44"/>
      <c r="AGV39" s="44"/>
      <c r="AGW39" s="44"/>
      <c r="AGX39" s="44"/>
      <c r="AGY39" s="44"/>
      <c r="AGZ39" s="44"/>
      <c r="AHA39" s="44"/>
      <c r="AHB39" s="44"/>
      <c r="AHC39" s="44"/>
      <c r="AHD39" s="44"/>
      <c r="AHE39" s="44"/>
      <c r="AHF39" s="44"/>
      <c r="AHG39" s="44"/>
      <c r="AHH39" s="44"/>
      <c r="AHI39" s="44"/>
      <c r="AHJ39" s="44"/>
      <c r="AHK39" s="44"/>
      <c r="AHL39" s="44"/>
      <c r="AHM39" s="44"/>
      <c r="AHN39" s="44"/>
      <c r="AHO39" s="44"/>
      <c r="AHP39" s="44"/>
      <c r="AHQ39" s="44"/>
      <c r="AHR39" s="44"/>
      <c r="AHS39" s="44"/>
      <c r="AHT39" s="44"/>
      <c r="AHU39" s="44"/>
      <c r="AHV39" s="44"/>
      <c r="AHW39" s="44"/>
      <c r="AHX39" s="44"/>
      <c r="AHY39" s="44"/>
      <c r="AHZ39" s="44"/>
      <c r="AIA39" s="44"/>
      <c r="AIB39" s="44"/>
      <c r="AIC39" s="44"/>
      <c r="AID39" s="44"/>
      <c r="AIE39" s="44"/>
      <c r="AIF39" s="44"/>
      <c r="AIG39" s="44"/>
      <c r="AIH39" s="44"/>
      <c r="AII39" s="44"/>
      <c r="AIJ39" s="44"/>
      <c r="AIK39" s="44"/>
      <c r="AIL39" s="44"/>
      <c r="AIM39" s="44"/>
      <c r="AIN39" s="44"/>
      <c r="AIO39" s="44"/>
      <c r="AIP39" s="44"/>
      <c r="AIQ39" s="44"/>
      <c r="AIR39" s="44"/>
      <c r="AIS39" s="44"/>
      <c r="AIT39" s="44"/>
      <c r="AIU39" s="44"/>
      <c r="AIV39" s="44"/>
      <c r="AIW39" s="44"/>
      <c r="AIX39" s="44"/>
      <c r="AIY39" s="44"/>
      <c r="AIZ39" s="44"/>
      <c r="AJA39" s="44"/>
      <c r="AJB39" s="44"/>
      <c r="AJC39" s="44"/>
      <c r="AJD39" s="44"/>
      <c r="AJE39" s="44"/>
      <c r="AJF39" s="44"/>
      <c r="AJG39" s="44"/>
      <c r="AJH39" s="44"/>
      <c r="AJI39" s="44"/>
      <c r="AJJ39" s="44"/>
      <c r="AJK39" s="44"/>
      <c r="AJL39" s="44"/>
      <c r="AJM39" s="44"/>
      <c r="AJN39" s="44"/>
      <c r="AJO39" s="44"/>
      <c r="AJP39" s="44"/>
      <c r="AJQ39" s="44"/>
      <c r="AJR39" s="44"/>
      <c r="AJS39" s="44"/>
      <c r="AJT39" s="44"/>
      <c r="AJU39" s="44"/>
      <c r="AJV39" s="44"/>
      <c r="AJW39" s="44"/>
      <c r="AJX39" s="44"/>
      <c r="AJY39" s="44"/>
      <c r="AJZ39" s="44"/>
      <c r="AKA39" s="44"/>
      <c r="AKB39" s="44"/>
      <c r="AKC39" s="44"/>
      <c r="AKD39" s="44"/>
      <c r="AKE39" s="44"/>
      <c r="AKF39" s="44"/>
      <c r="AKG39" s="44"/>
      <c r="AKH39" s="44"/>
      <c r="AKI39" s="44"/>
      <c r="AKJ39" s="44"/>
      <c r="AKK39" s="44"/>
      <c r="AKL39" s="44"/>
      <c r="AKM39" s="44"/>
      <c r="AKN39" s="44"/>
      <c r="AKO39" s="44"/>
      <c r="AKP39" s="44"/>
      <c r="AKQ39" s="44"/>
      <c r="AKR39" s="44"/>
      <c r="AKS39" s="44"/>
      <c r="AKT39" s="44"/>
      <c r="AKU39" s="44"/>
      <c r="AKV39" s="44"/>
      <c r="AKW39" s="44"/>
      <c r="AKX39" s="44"/>
      <c r="AKY39" s="44"/>
      <c r="AKZ39" s="44"/>
      <c r="ALA39" s="44"/>
      <c r="ALB39" s="44"/>
      <c r="ALC39" s="44"/>
      <c r="ALD39" s="44"/>
      <c r="ALE39" s="44"/>
      <c r="ALF39" s="44"/>
      <c r="ALG39" s="44"/>
      <c r="ALH39" s="44"/>
      <c r="ALI39" s="44"/>
      <c r="ALJ39" s="44"/>
      <c r="ALK39" s="44"/>
      <c r="ALL39" s="44"/>
      <c r="ALM39" s="44"/>
      <c r="ALN39" s="44"/>
      <c r="ALO39" s="44"/>
      <c r="ALP39" s="44"/>
      <c r="ALQ39" s="44"/>
      <c r="ALR39" s="44"/>
      <c r="ALS39" s="44"/>
      <c r="ALT39" s="44"/>
      <c r="ALU39" s="44"/>
      <c r="ALV39" s="44"/>
      <c r="ALW39" s="44"/>
      <c r="ALX39" s="44"/>
      <c r="ALY39" s="44"/>
      <c r="ALZ39" s="44"/>
      <c r="AMA39" s="44"/>
      <c r="AMB39" s="44"/>
      <c r="AMC39" s="44"/>
      <c r="AMD39" s="44"/>
      <c r="AME39" s="44"/>
      <c r="AMF39" s="44"/>
      <c r="AMG39" s="44"/>
      <c r="AMH39" s="44"/>
      <c r="AMI39" s="44"/>
    </row>
    <row r="40" spans="1:1024" s="33" customFormat="1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4"/>
      <c r="IX40" s="44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4"/>
      <c r="KE40" s="44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4"/>
      <c r="LJ40" s="44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4"/>
      <c r="MM40" s="44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4"/>
      <c r="NL40" s="44"/>
      <c r="NM40" s="44"/>
      <c r="NN40" s="44"/>
      <c r="NO40" s="44"/>
      <c r="NP40" s="44"/>
      <c r="NQ40" s="44"/>
      <c r="NR40" s="44"/>
      <c r="NS40" s="44"/>
      <c r="NT40" s="44"/>
      <c r="NU40" s="44"/>
      <c r="NV40" s="44"/>
      <c r="NW40" s="44"/>
      <c r="NX40" s="44"/>
      <c r="NY40" s="44"/>
      <c r="NZ40" s="44"/>
      <c r="OA40" s="44"/>
      <c r="OB40" s="44"/>
      <c r="OC40" s="44"/>
      <c r="OD40" s="44"/>
      <c r="OE40" s="44"/>
      <c r="OF40" s="44"/>
      <c r="OG40" s="44"/>
      <c r="OH40" s="44"/>
      <c r="OI40" s="44"/>
      <c r="OJ40" s="44"/>
      <c r="OK40" s="44"/>
      <c r="OL40" s="44"/>
      <c r="OM40" s="44"/>
      <c r="ON40" s="44"/>
      <c r="OO40" s="44"/>
      <c r="OP40" s="44"/>
      <c r="OQ40" s="44"/>
      <c r="OR40" s="44"/>
      <c r="OS40" s="44"/>
      <c r="OT40" s="44"/>
      <c r="OU40" s="44"/>
      <c r="OV40" s="44"/>
      <c r="OW40" s="44"/>
      <c r="OX40" s="44"/>
      <c r="OY40" s="44"/>
      <c r="OZ40" s="44"/>
      <c r="PA40" s="44"/>
      <c r="PB40" s="44"/>
      <c r="PC40" s="44"/>
      <c r="PD40" s="44"/>
      <c r="PE40" s="44"/>
      <c r="PF40" s="44"/>
      <c r="PG40" s="44"/>
      <c r="PH40" s="44"/>
      <c r="PI40" s="44"/>
      <c r="PJ40" s="44"/>
      <c r="PK40" s="44"/>
      <c r="PL40" s="44"/>
      <c r="PM40" s="44"/>
      <c r="PN40" s="44"/>
      <c r="PO40" s="44"/>
      <c r="PP40" s="44"/>
      <c r="PQ40" s="44"/>
      <c r="PR40" s="44"/>
      <c r="PS40" s="44"/>
      <c r="PT40" s="44"/>
      <c r="PU40" s="44"/>
      <c r="PV40" s="44"/>
      <c r="PW40" s="44"/>
      <c r="PX40" s="44"/>
      <c r="PY40" s="44"/>
      <c r="PZ40" s="44"/>
      <c r="QA40" s="44"/>
      <c r="QB40" s="44"/>
      <c r="QC40" s="44"/>
      <c r="QD40" s="44"/>
      <c r="QE40" s="44"/>
      <c r="QF40" s="44"/>
      <c r="QG40" s="44"/>
      <c r="QH40" s="44"/>
      <c r="QI40" s="44"/>
      <c r="QJ40" s="44"/>
      <c r="QK40" s="44"/>
      <c r="QL40" s="44"/>
      <c r="QM40" s="44"/>
      <c r="QN40" s="44"/>
      <c r="QO40" s="44"/>
      <c r="QP40" s="44"/>
      <c r="QQ40" s="44"/>
      <c r="QR40" s="44"/>
      <c r="QS40" s="44"/>
      <c r="QT40" s="44"/>
      <c r="QU40" s="44"/>
      <c r="QV40" s="44"/>
      <c r="QW40" s="44"/>
      <c r="QX40" s="44"/>
      <c r="QY40" s="44"/>
      <c r="QZ40" s="44"/>
      <c r="RA40" s="44"/>
      <c r="RB40" s="44"/>
      <c r="RC40" s="44"/>
      <c r="RD40" s="44"/>
      <c r="RE40" s="44"/>
      <c r="RF40" s="44"/>
      <c r="RG40" s="44"/>
      <c r="RH40" s="44"/>
      <c r="RI40" s="44"/>
      <c r="RJ40" s="44"/>
      <c r="RK40" s="44"/>
      <c r="RL40" s="44"/>
      <c r="RM40" s="44"/>
      <c r="RN40" s="44"/>
      <c r="RO40" s="44"/>
      <c r="RP40" s="44"/>
      <c r="RQ40" s="44"/>
      <c r="RR40" s="44"/>
      <c r="RS40" s="44"/>
      <c r="RT40" s="44"/>
      <c r="RU40" s="44"/>
      <c r="RV40" s="44"/>
      <c r="RW40" s="44"/>
      <c r="RX40" s="44"/>
      <c r="RY40" s="44"/>
      <c r="RZ40" s="44"/>
      <c r="SA40" s="44"/>
      <c r="SB40" s="44"/>
      <c r="SC40" s="44"/>
      <c r="SD40" s="44"/>
      <c r="SE40" s="44"/>
      <c r="SF40" s="44"/>
      <c r="SG40" s="44"/>
      <c r="SH40" s="44"/>
      <c r="SI40" s="44"/>
      <c r="SJ40" s="44"/>
      <c r="SK40" s="44"/>
      <c r="SL40" s="44"/>
      <c r="SM40" s="44"/>
      <c r="SN40" s="44"/>
      <c r="SO40" s="44"/>
      <c r="SP40" s="44"/>
      <c r="SQ40" s="44"/>
      <c r="SR40" s="44"/>
      <c r="SS40" s="44"/>
      <c r="ST40" s="44"/>
      <c r="SU40" s="44"/>
      <c r="SV40" s="44"/>
      <c r="SW40" s="44"/>
      <c r="SX40" s="44"/>
      <c r="SY40" s="44"/>
      <c r="SZ40" s="44"/>
      <c r="TA40" s="44"/>
      <c r="TB40" s="44"/>
      <c r="TC40" s="44"/>
      <c r="TD40" s="44"/>
      <c r="TE40" s="44"/>
      <c r="TF40" s="44"/>
      <c r="TG40" s="44"/>
      <c r="TH40" s="44"/>
      <c r="TI40" s="44"/>
      <c r="TJ40" s="44"/>
      <c r="TK40" s="44"/>
      <c r="TL40" s="44"/>
      <c r="TM40" s="44"/>
      <c r="TN40" s="44"/>
      <c r="TO40" s="44"/>
      <c r="TP40" s="44"/>
      <c r="TQ40" s="44"/>
      <c r="TR40" s="44"/>
      <c r="TS40" s="44"/>
      <c r="TT40" s="44"/>
      <c r="TU40" s="44"/>
      <c r="TV40" s="44"/>
      <c r="TW40" s="44"/>
      <c r="TX40" s="44"/>
      <c r="TY40" s="44"/>
      <c r="TZ40" s="44"/>
      <c r="UA40" s="44"/>
      <c r="UB40" s="44"/>
      <c r="UC40" s="44"/>
      <c r="UD40" s="44"/>
      <c r="UE40" s="44"/>
      <c r="UF40" s="44"/>
      <c r="UG40" s="44"/>
      <c r="UH40" s="44"/>
      <c r="UI40" s="44"/>
      <c r="UJ40" s="44"/>
      <c r="UK40" s="44"/>
      <c r="UL40" s="44"/>
      <c r="UM40" s="44"/>
      <c r="UN40" s="44"/>
      <c r="UO40" s="44"/>
      <c r="UP40" s="44"/>
      <c r="UQ40" s="44"/>
      <c r="UR40" s="44"/>
      <c r="US40" s="44"/>
      <c r="UT40" s="44"/>
      <c r="UU40" s="44"/>
      <c r="UV40" s="44"/>
      <c r="UW40" s="44"/>
      <c r="UX40" s="44"/>
      <c r="UY40" s="44"/>
      <c r="UZ40" s="44"/>
      <c r="VA40" s="44"/>
      <c r="VB40" s="44"/>
      <c r="VC40" s="44"/>
      <c r="VD40" s="44"/>
      <c r="VE40" s="44"/>
      <c r="VF40" s="44"/>
      <c r="VG40" s="44"/>
      <c r="VH40" s="44"/>
      <c r="VI40" s="44"/>
      <c r="VJ40" s="44"/>
      <c r="VK40" s="44"/>
      <c r="VL40" s="44"/>
      <c r="VM40" s="44"/>
      <c r="VN40" s="44"/>
      <c r="VO40" s="44"/>
      <c r="VP40" s="44"/>
      <c r="VQ40" s="44"/>
      <c r="VR40" s="44"/>
      <c r="VS40" s="44"/>
      <c r="VT40" s="44"/>
      <c r="VU40" s="44"/>
      <c r="VV40" s="44"/>
      <c r="VW40" s="44"/>
      <c r="VX40" s="44"/>
      <c r="VY40" s="44"/>
      <c r="VZ40" s="44"/>
      <c r="WA40" s="44"/>
      <c r="WB40" s="44"/>
      <c r="WC40" s="44"/>
      <c r="WD40" s="44"/>
      <c r="WE40" s="44"/>
      <c r="WF40" s="44"/>
      <c r="WG40" s="44"/>
      <c r="WH40" s="44"/>
      <c r="WI40" s="44"/>
      <c r="WJ40" s="44"/>
      <c r="WK40" s="44"/>
      <c r="WL40" s="44"/>
      <c r="WM40" s="44"/>
      <c r="WN40" s="44"/>
      <c r="WO40" s="44"/>
      <c r="WP40" s="44"/>
      <c r="WQ40" s="44"/>
      <c r="WR40" s="44"/>
      <c r="WS40" s="44"/>
      <c r="WT40" s="44"/>
      <c r="WU40" s="44"/>
      <c r="WV40" s="44"/>
      <c r="WW40" s="44"/>
      <c r="WX40" s="44"/>
      <c r="WY40" s="44"/>
      <c r="WZ40" s="44"/>
      <c r="XA40" s="44"/>
      <c r="XB40" s="44"/>
      <c r="XC40" s="44"/>
      <c r="XD40" s="44"/>
      <c r="XE40" s="44"/>
      <c r="XF40" s="44"/>
      <c r="XG40" s="44"/>
      <c r="XH40" s="44"/>
      <c r="XI40" s="44"/>
      <c r="XJ40" s="44"/>
      <c r="XK40" s="44"/>
      <c r="XL40" s="44"/>
      <c r="XM40" s="44"/>
      <c r="XN40" s="44"/>
      <c r="XO40" s="44"/>
      <c r="XP40" s="44"/>
      <c r="XQ40" s="44"/>
      <c r="XR40" s="44"/>
      <c r="XS40" s="44"/>
      <c r="XT40" s="44"/>
      <c r="XU40" s="44"/>
      <c r="XV40" s="44"/>
      <c r="XW40" s="44"/>
      <c r="XX40" s="44"/>
      <c r="XY40" s="44"/>
      <c r="XZ40" s="44"/>
      <c r="YA40" s="44"/>
      <c r="YB40" s="44"/>
      <c r="YC40" s="44"/>
      <c r="YD40" s="44"/>
      <c r="YE40" s="44"/>
      <c r="YF40" s="44"/>
      <c r="YG40" s="44"/>
      <c r="YH40" s="44"/>
      <c r="YI40" s="44"/>
      <c r="YJ40" s="44"/>
      <c r="YK40" s="44"/>
      <c r="YL40" s="44"/>
      <c r="YM40" s="44"/>
      <c r="YN40" s="44"/>
      <c r="YO40" s="44"/>
      <c r="YP40" s="44"/>
      <c r="YQ40" s="44"/>
      <c r="YR40" s="44"/>
      <c r="YS40" s="44"/>
      <c r="YT40" s="44"/>
      <c r="YU40" s="44"/>
      <c r="YV40" s="44"/>
      <c r="YW40" s="44"/>
      <c r="YX40" s="44"/>
      <c r="YY40" s="44"/>
      <c r="YZ40" s="44"/>
      <c r="ZA40" s="44"/>
      <c r="ZB40" s="44"/>
      <c r="ZC40" s="44"/>
      <c r="ZD40" s="44"/>
      <c r="ZE40" s="44"/>
      <c r="ZF40" s="44"/>
      <c r="ZG40" s="44"/>
      <c r="ZH40" s="44"/>
      <c r="ZI40" s="44"/>
      <c r="ZJ40" s="44"/>
      <c r="ZK40" s="44"/>
      <c r="ZL40" s="44"/>
      <c r="ZM40" s="44"/>
      <c r="ZN40" s="44"/>
      <c r="ZO40" s="44"/>
      <c r="ZP40" s="44"/>
      <c r="ZQ40" s="44"/>
      <c r="ZR40" s="44"/>
      <c r="ZS40" s="44"/>
      <c r="ZT40" s="44"/>
      <c r="ZU40" s="44"/>
      <c r="ZV40" s="44"/>
      <c r="ZW40" s="44"/>
      <c r="ZX40" s="44"/>
      <c r="ZY40" s="44"/>
      <c r="ZZ40" s="44"/>
      <c r="AAA40" s="44"/>
      <c r="AAB40" s="44"/>
      <c r="AAC40" s="44"/>
      <c r="AAD40" s="44"/>
      <c r="AAE40" s="44"/>
      <c r="AAF40" s="44"/>
      <c r="AAG40" s="44"/>
      <c r="AAH40" s="44"/>
      <c r="AAI40" s="44"/>
      <c r="AAJ40" s="44"/>
      <c r="AAK40" s="44"/>
      <c r="AAL40" s="44"/>
      <c r="AAM40" s="44"/>
      <c r="AAN40" s="44"/>
      <c r="AAO40" s="44"/>
      <c r="AAP40" s="44"/>
      <c r="AAQ40" s="44"/>
      <c r="AAR40" s="44"/>
      <c r="AAS40" s="44"/>
      <c r="AAT40" s="44"/>
      <c r="AAU40" s="44"/>
      <c r="AAV40" s="44"/>
      <c r="AAW40" s="44"/>
      <c r="AAX40" s="44"/>
      <c r="AAY40" s="44"/>
      <c r="AAZ40" s="44"/>
      <c r="ABA40" s="44"/>
      <c r="ABB40" s="44"/>
      <c r="ABC40" s="44"/>
      <c r="ABD40" s="44"/>
      <c r="ABE40" s="44"/>
      <c r="ABF40" s="44"/>
      <c r="ABG40" s="44"/>
      <c r="ABH40" s="44"/>
      <c r="ABI40" s="44"/>
      <c r="ABJ40" s="44"/>
      <c r="ABK40" s="44"/>
      <c r="ABL40" s="44"/>
      <c r="ABM40" s="44"/>
      <c r="ABN40" s="44"/>
      <c r="ABO40" s="44"/>
      <c r="ABP40" s="44"/>
      <c r="ABQ40" s="44"/>
      <c r="ABR40" s="44"/>
      <c r="ABS40" s="44"/>
      <c r="ABT40" s="44"/>
      <c r="ABU40" s="44"/>
      <c r="ABV40" s="44"/>
      <c r="ABW40" s="44"/>
      <c r="ABX40" s="44"/>
      <c r="ABY40" s="44"/>
      <c r="ABZ40" s="44"/>
      <c r="ACA40" s="44"/>
      <c r="ACB40" s="44"/>
      <c r="ACC40" s="44"/>
      <c r="ACD40" s="44"/>
      <c r="ACE40" s="44"/>
      <c r="ACF40" s="44"/>
      <c r="ACG40" s="44"/>
      <c r="ACH40" s="44"/>
      <c r="ACI40" s="44"/>
      <c r="ACJ40" s="44"/>
      <c r="ACK40" s="44"/>
      <c r="ACL40" s="44"/>
      <c r="ACM40" s="44"/>
      <c r="ACN40" s="44"/>
      <c r="ACO40" s="44"/>
      <c r="ACP40" s="44"/>
      <c r="ACQ40" s="44"/>
      <c r="ACR40" s="44"/>
      <c r="ACS40" s="44"/>
      <c r="ACT40" s="44"/>
      <c r="ACU40" s="44"/>
      <c r="ACV40" s="44"/>
      <c r="ACW40" s="44"/>
      <c r="ACX40" s="44"/>
      <c r="ACY40" s="44"/>
      <c r="ACZ40" s="44"/>
      <c r="ADA40" s="44"/>
      <c r="ADB40" s="44"/>
      <c r="ADC40" s="44"/>
      <c r="ADD40" s="44"/>
      <c r="ADE40" s="44"/>
      <c r="ADF40" s="44"/>
      <c r="ADG40" s="44"/>
      <c r="ADH40" s="44"/>
      <c r="ADI40" s="44"/>
      <c r="ADJ40" s="44"/>
      <c r="ADK40" s="44"/>
      <c r="ADL40" s="44"/>
      <c r="ADM40" s="44"/>
      <c r="ADN40" s="44"/>
      <c r="ADO40" s="44"/>
      <c r="ADP40" s="44"/>
      <c r="ADQ40" s="44"/>
      <c r="ADR40" s="44"/>
      <c r="ADS40" s="44"/>
      <c r="ADT40" s="44"/>
      <c r="ADU40" s="44"/>
      <c r="ADV40" s="44"/>
      <c r="ADW40" s="44"/>
      <c r="ADX40" s="44"/>
      <c r="ADY40" s="44"/>
      <c r="ADZ40" s="44"/>
      <c r="AEA40" s="44"/>
      <c r="AEB40" s="44"/>
      <c r="AEC40" s="44"/>
      <c r="AED40" s="44"/>
      <c r="AEE40" s="44"/>
      <c r="AEF40" s="44"/>
      <c r="AEG40" s="44"/>
      <c r="AEH40" s="44"/>
      <c r="AEI40" s="44"/>
      <c r="AEJ40" s="44"/>
      <c r="AEK40" s="44"/>
      <c r="AEL40" s="44"/>
      <c r="AEM40" s="44"/>
      <c r="AEN40" s="44"/>
      <c r="AEO40" s="44"/>
      <c r="AEP40" s="44"/>
      <c r="AEQ40" s="44"/>
      <c r="AER40" s="44"/>
      <c r="AES40" s="44"/>
      <c r="AET40" s="44"/>
      <c r="AEU40" s="44"/>
      <c r="AEV40" s="44"/>
      <c r="AEW40" s="44"/>
      <c r="AEX40" s="44"/>
      <c r="AEY40" s="44"/>
      <c r="AEZ40" s="44"/>
      <c r="AFA40" s="44"/>
      <c r="AFB40" s="44"/>
      <c r="AFC40" s="44"/>
      <c r="AFD40" s="44"/>
      <c r="AFE40" s="44"/>
      <c r="AFF40" s="44"/>
      <c r="AFG40" s="44"/>
      <c r="AFH40" s="44"/>
      <c r="AFI40" s="44"/>
      <c r="AFJ40" s="44"/>
      <c r="AFK40" s="44"/>
      <c r="AFL40" s="44"/>
      <c r="AFM40" s="44"/>
      <c r="AFN40" s="44"/>
      <c r="AFO40" s="44"/>
      <c r="AFP40" s="44"/>
      <c r="AFQ40" s="44"/>
      <c r="AFR40" s="44"/>
      <c r="AFS40" s="44"/>
      <c r="AFT40" s="44"/>
      <c r="AFU40" s="44"/>
      <c r="AFV40" s="44"/>
      <c r="AFW40" s="44"/>
      <c r="AFX40" s="44"/>
      <c r="AFY40" s="44"/>
      <c r="AFZ40" s="44"/>
      <c r="AGA40" s="44"/>
      <c r="AGB40" s="44"/>
      <c r="AGC40" s="44"/>
      <c r="AGD40" s="44"/>
      <c r="AGE40" s="44"/>
      <c r="AGF40" s="44"/>
      <c r="AGG40" s="44"/>
      <c r="AGH40" s="44"/>
      <c r="AGI40" s="44"/>
      <c r="AGJ40" s="44"/>
      <c r="AGK40" s="44"/>
      <c r="AGL40" s="44"/>
      <c r="AGM40" s="44"/>
      <c r="AGN40" s="44"/>
      <c r="AGO40" s="44"/>
      <c r="AGP40" s="44"/>
      <c r="AGQ40" s="44"/>
      <c r="AGR40" s="44"/>
      <c r="AGS40" s="44"/>
      <c r="AGT40" s="44"/>
      <c r="AGU40" s="44"/>
      <c r="AGV40" s="44"/>
      <c r="AGW40" s="44"/>
      <c r="AGX40" s="44"/>
      <c r="AGY40" s="44"/>
      <c r="AGZ40" s="44"/>
      <c r="AHA40" s="44"/>
      <c r="AHB40" s="44"/>
      <c r="AHC40" s="44"/>
      <c r="AHD40" s="44"/>
      <c r="AHE40" s="44"/>
      <c r="AHF40" s="44"/>
      <c r="AHG40" s="44"/>
      <c r="AHH40" s="44"/>
      <c r="AHI40" s="44"/>
      <c r="AHJ40" s="44"/>
      <c r="AHK40" s="44"/>
      <c r="AHL40" s="44"/>
      <c r="AHM40" s="44"/>
      <c r="AHN40" s="44"/>
      <c r="AHO40" s="44"/>
      <c r="AHP40" s="44"/>
      <c r="AHQ40" s="44"/>
      <c r="AHR40" s="44"/>
      <c r="AHS40" s="44"/>
      <c r="AHT40" s="44"/>
      <c r="AHU40" s="44"/>
      <c r="AHV40" s="44"/>
      <c r="AHW40" s="44"/>
      <c r="AHX40" s="44"/>
      <c r="AHY40" s="44"/>
      <c r="AHZ40" s="44"/>
      <c r="AIA40" s="44"/>
      <c r="AIB40" s="44"/>
      <c r="AIC40" s="44"/>
      <c r="AID40" s="44"/>
      <c r="AIE40" s="44"/>
      <c r="AIF40" s="44"/>
      <c r="AIG40" s="44"/>
      <c r="AIH40" s="44"/>
      <c r="AII40" s="44"/>
      <c r="AIJ40" s="44"/>
      <c r="AIK40" s="44"/>
      <c r="AIL40" s="44"/>
      <c r="AIM40" s="44"/>
      <c r="AIN40" s="44"/>
      <c r="AIO40" s="44"/>
      <c r="AIP40" s="44"/>
      <c r="AIQ40" s="44"/>
      <c r="AIR40" s="44"/>
      <c r="AIS40" s="44"/>
      <c r="AIT40" s="44"/>
      <c r="AIU40" s="44"/>
      <c r="AIV40" s="44"/>
      <c r="AIW40" s="44"/>
      <c r="AIX40" s="44"/>
      <c r="AIY40" s="44"/>
      <c r="AIZ40" s="44"/>
      <c r="AJA40" s="44"/>
      <c r="AJB40" s="44"/>
      <c r="AJC40" s="44"/>
      <c r="AJD40" s="44"/>
      <c r="AJE40" s="44"/>
      <c r="AJF40" s="44"/>
      <c r="AJG40" s="44"/>
      <c r="AJH40" s="44"/>
      <c r="AJI40" s="44"/>
      <c r="AJJ40" s="44"/>
      <c r="AJK40" s="44"/>
      <c r="AJL40" s="44"/>
      <c r="AJM40" s="44"/>
      <c r="AJN40" s="44"/>
      <c r="AJO40" s="44"/>
      <c r="AJP40" s="44"/>
      <c r="AJQ40" s="44"/>
      <c r="AJR40" s="44"/>
      <c r="AJS40" s="44"/>
      <c r="AJT40" s="44"/>
      <c r="AJU40" s="44"/>
      <c r="AJV40" s="44"/>
      <c r="AJW40" s="44"/>
      <c r="AJX40" s="44"/>
      <c r="AJY40" s="44"/>
      <c r="AJZ40" s="44"/>
      <c r="AKA40" s="44"/>
      <c r="AKB40" s="44"/>
      <c r="AKC40" s="44"/>
      <c r="AKD40" s="44"/>
      <c r="AKE40" s="44"/>
      <c r="AKF40" s="44"/>
      <c r="AKG40" s="44"/>
      <c r="AKH40" s="44"/>
      <c r="AKI40" s="44"/>
      <c r="AKJ40" s="44"/>
      <c r="AKK40" s="44"/>
      <c r="AKL40" s="44"/>
      <c r="AKM40" s="44"/>
      <c r="AKN40" s="44"/>
      <c r="AKO40" s="44"/>
      <c r="AKP40" s="44"/>
      <c r="AKQ40" s="44"/>
      <c r="AKR40" s="44"/>
      <c r="AKS40" s="44"/>
      <c r="AKT40" s="44"/>
      <c r="AKU40" s="44"/>
      <c r="AKV40" s="44"/>
      <c r="AKW40" s="44"/>
      <c r="AKX40" s="44"/>
      <c r="AKY40" s="44"/>
      <c r="AKZ40" s="44"/>
      <c r="ALA40" s="44"/>
      <c r="ALB40" s="44"/>
      <c r="ALC40" s="44"/>
      <c r="ALD40" s="44"/>
      <c r="ALE40" s="44"/>
      <c r="ALF40" s="44"/>
      <c r="ALG40" s="44"/>
      <c r="ALH40" s="44"/>
      <c r="ALI40" s="44"/>
      <c r="ALJ40" s="44"/>
      <c r="ALK40" s="44"/>
      <c r="ALL40" s="44"/>
      <c r="ALM40" s="44"/>
      <c r="ALN40" s="44"/>
      <c r="ALO40" s="44"/>
      <c r="ALP40" s="44"/>
      <c r="ALQ40" s="44"/>
      <c r="ALR40" s="44"/>
      <c r="ALS40" s="44"/>
      <c r="ALT40" s="44"/>
      <c r="ALU40" s="44"/>
      <c r="ALV40" s="44"/>
      <c r="ALW40" s="44"/>
      <c r="ALX40" s="44"/>
      <c r="ALY40" s="44"/>
      <c r="ALZ40" s="44"/>
      <c r="AMA40" s="44"/>
      <c r="AMB40" s="44"/>
      <c r="AMC40" s="44"/>
      <c r="AMD40" s="44"/>
      <c r="AME40" s="44"/>
      <c r="AMF40" s="44"/>
      <c r="AMG40" s="44"/>
      <c r="AMH40" s="44"/>
      <c r="AMI40" s="44"/>
    </row>
    <row r="41" spans="1:1024" s="33" customFormat="1" x14ac:dyDescent="0.2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4"/>
      <c r="HR41" s="44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4"/>
      <c r="IX41" s="44"/>
      <c r="IY41" s="44"/>
      <c r="IZ41" s="44"/>
      <c r="JA41" s="44"/>
      <c r="JB41" s="44"/>
      <c r="JC41" s="44"/>
      <c r="JD41" s="44"/>
      <c r="JE41" s="44"/>
      <c r="JF41" s="44"/>
      <c r="JG41" s="44"/>
      <c r="JH41" s="44"/>
      <c r="JI41" s="44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4"/>
      <c r="JZ41" s="44"/>
      <c r="KA41" s="44"/>
      <c r="KB41" s="44"/>
      <c r="KC41" s="44"/>
      <c r="KD41" s="44"/>
      <c r="KE41" s="44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4"/>
      <c r="LF41" s="44"/>
      <c r="LG41" s="44"/>
      <c r="LH41" s="44"/>
      <c r="LI41" s="44"/>
      <c r="LJ41" s="44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4"/>
      <c r="MK41" s="44"/>
      <c r="ML41" s="44"/>
      <c r="MM41" s="44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4"/>
      <c r="NL41" s="44"/>
      <c r="NM41" s="44"/>
      <c r="NN41" s="44"/>
      <c r="NO41" s="44"/>
      <c r="NP41" s="44"/>
      <c r="NQ41" s="44"/>
      <c r="NR41" s="44"/>
      <c r="NS41" s="44"/>
      <c r="NT41" s="44"/>
      <c r="NU41" s="44"/>
      <c r="NV41" s="44"/>
      <c r="NW41" s="44"/>
      <c r="NX41" s="44"/>
      <c r="NY41" s="44"/>
      <c r="NZ41" s="44"/>
      <c r="OA41" s="44"/>
      <c r="OB41" s="44"/>
      <c r="OC41" s="44"/>
      <c r="OD41" s="44"/>
      <c r="OE41" s="44"/>
      <c r="OF41" s="44"/>
      <c r="OG41" s="44"/>
      <c r="OH41" s="44"/>
      <c r="OI41" s="44"/>
      <c r="OJ41" s="44"/>
      <c r="OK41" s="44"/>
      <c r="OL41" s="44"/>
      <c r="OM41" s="44"/>
      <c r="ON41" s="44"/>
      <c r="OO41" s="44"/>
      <c r="OP41" s="44"/>
      <c r="OQ41" s="44"/>
      <c r="OR41" s="44"/>
      <c r="OS41" s="44"/>
      <c r="OT41" s="44"/>
      <c r="OU41" s="44"/>
      <c r="OV41" s="44"/>
      <c r="OW41" s="44"/>
      <c r="OX41" s="44"/>
      <c r="OY41" s="44"/>
      <c r="OZ41" s="44"/>
      <c r="PA41" s="44"/>
      <c r="PB41" s="44"/>
      <c r="PC41" s="44"/>
      <c r="PD41" s="44"/>
      <c r="PE41" s="44"/>
      <c r="PF41" s="44"/>
      <c r="PG41" s="44"/>
      <c r="PH41" s="44"/>
      <c r="PI41" s="44"/>
      <c r="PJ41" s="44"/>
      <c r="PK41" s="44"/>
      <c r="PL41" s="44"/>
      <c r="PM41" s="44"/>
      <c r="PN41" s="44"/>
      <c r="PO41" s="44"/>
      <c r="PP41" s="44"/>
      <c r="PQ41" s="44"/>
      <c r="PR41" s="44"/>
      <c r="PS41" s="44"/>
      <c r="PT41" s="44"/>
      <c r="PU41" s="44"/>
      <c r="PV41" s="44"/>
      <c r="PW41" s="44"/>
      <c r="PX41" s="44"/>
      <c r="PY41" s="44"/>
      <c r="PZ41" s="44"/>
      <c r="QA41" s="44"/>
      <c r="QB41" s="44"/>
      <c r="QC41" s="44"/>
      <c r="QD41" s="44"/>
      <c r="QE41" s="44"/>
      <c r="QF41" s="44"/>
      <c r="QG41" s="44"/>
      <c r="QH41" s="44"/>
      <c r="QI41" s="44"/>
      <c r="QJ41" s="44"/>
      <c r="QK41" s="44"/>
      <c r="QL41" s="44"/>
      <c r="QM41" s="44"/>
      <c r="QN41" s="44"/>
      <c r="QO41" s="44"/>
      <c r="QP41" s="44"/>
      <c r="QQ41" s="44"/>
      <c r="QR41" s="44"/>
      <c r="QS41" s="44"/>
      <c r="QT41" s="44"/>
      <c r="QU41" s="44"/>
      <c r="QV41" s="44"/>
      <c r="QW41" s="44"/>
      <c r="QX41" s="44"/>
      <c r="QY41" s="44"/>
      <c r="QZ41" s="44"/>
      <c r="RA41" s="44"/>
      <c r="RB41" s="44"/>
      <c r="RC41" s="44"/>
      <c r="RD41" s="44"/>
      <c r="RE41" s="44"/>
      <c r="RF41" s="44"/>
      <c r="RG41" s="44"/>
      <c r="RH41" s="44"/>
      <c r="RI41" s="44"/>
      <c r="RJ41" s="44"/>
      <c r="RK41" s="44"/>
      <c r="RL41" s="44"/>
      <c r="RM41" s="44"/>
      <c r="RN41" s="44"/>
      <c r="RO41" s="44"/>
      <c r="RP41" s="44"/>
      <c r="RQ41" s="44"/>
      <c r="RR41" s="44"/>
      <c r="RS41" s="44"/>
      <c r="RT41" s="44"/>
      <c r="RU41" s="44"/>
      <c r="RV41" s="44"/>
      <c r="RW41" s="44"/>
      <c r="RX41" s="44"/>
      <c r="RY41" s="44"/>
      <c r="RZ41" s="44"/>
      <c r="SA41" s="44"/>
      <c r="SB41" s="44"/>
      <c r="SC41" s="44"/>
      <c r="SD41" s="44"/>
      <c r="SE41" s="44"/>
      <c r="SF41" s="44"/>
      <c r="SG41" s="44"/>
      <c r="SH41" s="44"/>
      <c r="SI41" s="44"/>
      <c r="SJ41" s="44"/>
      <c r="SK41" s="44"/>
      <c r="SL41" s="44"/>
      <c r="SM41" s="44"/>
      <c r="SN41" s="44"/>
      <c r="SO41" s="44"/>
      <c r="SP41" s="44"/>
      <c r="SQ41" s="44"/>
      <c r="SR41" s="44"/>
      <c r="SS41" s="44"/>
      <c r="ST41" s="44"/>
      <c r="SU41" s="44"/>
      <c r="SV41" s="44"/>
      <c r="SW41" s="44"/>
      <c r="SX41" s="44"/>
      <c r="SY41" s="44"/>
      <c r="SZ41" s="44"/>
      <c r="TA41" s="44"/>
      <c r="TB41" s="44"/>
      <c r="TC41" s="44"/>
      <c r="TD41" s="44"/>
      <c r="TE41" s="44"/>
      <c r="TF41" s="44"/>
      <c r="TG41" s="44"/>
      <c r="TH41" s="44"/>
      <c r="TI41" s="44"/>
      <c r="TJ41" s="44"/>
      <c r="TK41" s="44"/>
      <c r="TL41" s="44"/>
      <c r="TM41" s="44"/>
      <c r="TN41" s="44"/>
      <c r="TO41" s="44"/>
      <c r="TP41" s="44"/>
      <c r="TQ41" s="44"/>
      <c r="TR41" s="44"/>
      <c r="TS41" s="44"/>
      <c r="TT41" s="44"/>
      <c r="TU41" s="44"/>
      <c r="TV41" s="44"/>
      <c r="TW41" s="44"/>
      <c r="TX41" s="44"/>
      <c r="TY41" s="44"/>
      <c r="TZ41" s="44"/>
      <c r="UA41" s="44"/>
      <c r="UB41" s="44"/>
      <c r="UC41" s="44"/>
      <c r="UD41" s="44"/>
      <c r="UE41" s="44"/>
      <c r="UF41" s="44"/>
      <c r="UG41" s="44"/>
      <c r="UH41" s="44"/>
      <c r="UI41" s="44"/>
      <c r="UJ41" s="44"/>
      <c r="UK41" s="44"/>
      <c r="UL41" s="44"/>
      <c r="UM41" s="44"/>
      <c r="UN41" s="44"/>
      <c r="UO41" s="44"/>
      <c r="UP41" s="44"/>
      <c r="UQ41" s="44"/>
      <c r="UR41" s="44"/>
      <c r="US41" s="44"/>
      <c r="UT41" s="44"/>
      <c r="UU41" s="44"/>
      <c r="UV41" s="44"/>
      <c r="UW41" s="44"/>
      <c r="UX41" s="44"/>
      <c r="UY41" s="44"/>
      <c r="UZ41" s="44"/>
      <c r="VA41" s="44"/>
      <c r="VB41" s="44"/>
      <c r="VC41" s="44"/>
      <c r="VD41" s="44"/>
      <c r="VE41" s="44"/>
      <c r="VF41" s="44"/>
      <c r="VG41" s="44"/>
      <c r="VH41" s="44"/>
      <c r="VI41" s="44"/>
      <c r="VJ41" s="44"/>
      <c r="VK41" s="44"/>
      <c r="VL41" s="44"/>
      <c r="VM41" s="44"/>
      <c r="VN41" s="44"/>
      <c r="VO41" s="44"/>
      <c r="VP41" s="44"/>
      <c r="VQ41" s="44"/>
      <c r="VR41" s="44"/>
      <c r="VS41" s="44"/>
      <c r="VT41" s="44"/>
      <c r="VU41" s="44"/>
      <c r="VV41" s="44"/>
      <c r="VW41" s="44"/>
      <c r="VX41" s="44"/>
      <c r="VY41" s="44"/>
      <c r="VZ41" s="44"/>
      <c r="WA41" s="44"/>
      <c r="WB41" s="44"/>
      <c r="WC41" s="44"/>
      <c r="WD41" s="44"/>
      <c r="WE41" s="44"/>
      <c r="WF41" s="44"/>
      <c r="WG41" s="44"/>
      <c r="WH41" s="44"/>
      <c r="WI41" s="44"/>
      <c r="WJ41" s="44"/>
      <c r="WK41" s="44"/>
      <c r="WL41" s="44"/>
      <c r="WM41" s="44"/>
      <c r="WN41" s="44"/>
      <c r="WO41" s="44"/>
      <c r="WP41" s="44"/>
      <c r="WQ41" s="44"/>
      <c r="WR41" s="44"/>
      <c r="WS41" s="44"/>
      <c r="WT41" s="44"/>
      <c r="WU41" s="44"/>
      <c r="WV41" s="44"/>
      <c r="WW41" s="44"/>
      <c r="WX41" s="44"/>
      <c r="WY41" s="44"/>
      <c r="WZ41" s="44"/>
      <c r="XA41" s="44"/>
      <c r="XB41" s="44"/>
      <c r="XC41" s="44"/>
      <c r="XD41" s="44"/>
      <c r="XE41" s="44"/>
      <c r="XF41" s="44"/>
      <c r="XG41" s="44"/>
      <c r="XH41" s="44"/>
      <c r="XI41" s="44"/>
      <c r="XJ41" s="44"/>
      <c r="XK41" s="44"/>
      <c r="XL41" s="44"/>
      <c r="XM41" s="44"/>
      <c r="XN41" s="44"/>
      <c r="XO41" s="44"/>
      <c r="XP41" s="44"/>
      <c r="XQ41" s="44"/>
      <c r="XR41" s="44"/>
      <c r="XS41" s="44"/>
      <c r="XT41" s="44"/>
      <c r="XU41" s="44"/>
      <c r="XV41" s="44"/>
      <c r="XW41" s="44"/>
      <c r="XX41" s="44"/>
      <c r="XY41" s="44"/>
      <c r="XZ41" s="44"/>
      <c r="YA41" s="44"/>
      <c r="YB41" s="44"/>
      <c r="YC41" s="44"/>
      <c r="YD41" s="44"/>
      <c r="YE41" s="44"/>
      <c r="YF41" s="44"/>
      <c r="YG41" s="44"/>
      <c r="YH41" s="44"/>
      <c r="YI41" s="44"/>
      <c r="YJ41" s="44"/>
      <c r="YK41" s="44"/>
      <c r="YL41" s="44"/>
      <c r="YM41" s="44"/>
      <c r="YN41" s="44"/>
      <c r="YO41" s="44"/>
      <c r="YP41" s="44"/>
      <c r="YQ41" s="44"/>
      <c r="YR41" s="44"/>
      <c r="YS41" s="44"/>
      <c r="YT41" s="44"/>
      <c r="YU41" s="44"/>
      <c r="YV41" s="44"/>
      <c r="YW41" s="44"/>
      <c r="YX41" s="44"/>
      <c r="YY41" s="44"/>
      <c r="YZ41" s="44"/>
      <c r="ZA41" s="44"/>
      <c r="ZB41" s="44"/>
      <c r="ZC41" s="44"/>
      <c r="ZD41" s="44"/>
      <c r="ZE41" s="44"/>
      <c r="ZF41" s="44"/>
      <c r="ZG41" s="44"/>
      <c r="ZH41" s="44"/>
      <c r="ZI41" s="44"/>
      <c r="ZJ41" s="44"/>
      <c r="ZK41" s="44"/>
      <c r="ZL41" s="44"/>
      <c r="ZM41" s="44"/>
      <c r="ZN41" s="44"/>
      <c r="ZO41" s="44"/>
      <c r="ZP41" s="44"/>
      <c r="ZQ41" s="44"/>
      <c r="ZR41" s="44"/>
      <c r="ZS41" s="44"/>
      <c r="ZT41" s="44"/>
      <c r="ZU41" s="44"/>
      <c r="ZV41" s="44"/>
      <c r="ZW41" s="44"/>
      <c r="ZX41" s="44"/>
      <c r="ZY41" s="44"/>
      <c r="ZZ41" s="44"/>
      <c r="AAA41" s="44"/>
      <c r="AAB41" s="44"/>
      <c r="AAC41" s="44"/>
      <c r="AAD41" s="44"/>
      <c r="AAE41" s="44"/>
      <c r="AAF41" s="44"/>
      <c r="AAG41" s="44"/>
      <c r="AAH41" s="44"/>
      <c r="AAI41" s="44"/>
      <c r="AAJ41" s="44"/>
      <c r="AAK41" s="44"/>
      <c r="AAL41" s="44"/>
      <c r="AAM41" s="44"/>
      <c r="AAN41" s="44"/>
      <c r="AAO41" s="44"/>
      <c r="AAP41" s="44"/>
      <c r="AAQ41" s="44"/>
      <c r="AAR41" s="44"/>
      <c r="AAS41" s="44"/>
      <c r="AAT41" s="44"/>
      <c r="AAU41" s="44"/>
      <c r="AAV41" s="44"/>
      <c r="AAW41" s="44"/>
      <c r="AAX41" s="44"/>
      <c r="AAY41" s="44"/>
      <c r="AAZ41" s="44"/>
      <c r="ABA41" s="44"/>
      <c r="ABB41" s="44"/>
      <c r="ABC41" s="44"/>
      <c r="ABD41" s="44"/>
      <c r="ABE41" s="44"/>
      <c r="ABF41" s="44"/>
      <c r="ABG41" s="44"/>
      <c r="ABH41" s="44"/>
      <c r="ABI41" s="44"/>
      <c r="ABJ41" s="44"/>
      <c r="ABK41" s="44"/>
      <c r="ABL41" s="44"/>
      <c r="ABM41" s="44"/>
      <c r="ABN41" s="44"/>
      <c r="ABO41" s="44"/>
      <c r="ABP41" s="44"/>
      <c r="ABQ41" s="44"/>
      <c r="ABR41" s="44"/>
      <c r="ABS41" s="44"/>
      <c r="ABT41" s="44"/>
      <c r="ABU41" s="44"/>
      <c r="ABV41" s="44"/>
      <c r="ABW41" s="44"/>
      <c r="ABX41" s="44"/>
      <c r="ABY41" s="44"/>
      <c r="ABZ41" s="44"/>
      <c r="ACA41" s="44"/>
      <c r="ACB41" s="44"/>
      <c r="ACC41" s="44"/>
      <c r="ACD41" s="44"/>
      <c r="ACE41" s="44"/>
      <c r="ACF41" s="44"/>
      <c r="ACG41" s="44"/>
      <c r="ACH41" s="44"/>
      <c r="ACI41" s="44"/>
      <c r="ACJ41" s="44"/>
      <c r="ACK41" s="44"/>
      <c r="ACL41" s="44"/>
      <c r="ACM41" s="44"/>
      <c r="ACN41" s="44"/>
      <c r="ACO41" s="44"/>
      <c r="ACP41" s="44"/>
      <c r="ACQ41" s="44"/>
      <c r="ACR41" s="44"/>
      <c r="ACS41" s="44"/>
      <c r="ACT41" s="44"/>
      <c r="ACU41" s="44"/>
      <c r="ACV41" s="44"/>
      <c r="ACW41" s="44"/>
      <c r="ACX41" s="44"/>
      <c r="ACY41" s="44"/>
      <c r="ACZ41" s="44"/>
      <c r="ADA41" s="44"/>
      <c r="ADB41" s="44"/>
      <c r="ADC41" s="44"/>
      <c r="ADD41" s="44"/>
      <c r="ADE41" s="44"/>
      <c r="ADF41" s="44"/>
      <c r="ADG41" s="44"/>
      <c r="ADH41" s="44"/>
      <c r="ADI41" s="44"/>
      <c r="ADJ41" s="44"/>
      <c r="ADK41" s="44"/>
      <c r="ADL41" s="44"/>
      <c r="ADM41" s="44"/>
      <c r="ADN41" s="44"/>
      <c r="ADO41" s="44"/>
      <c r="ADP41" s="44"/>
      <c r="ADQ41" s="44"/>
      <c r="ADR41" s="44"/>
      <c r="ADS41" s="44"/>
      <c r="ADT41" s="44"/>
      <c r="ADU41" s="44"/>
      <c r="ADV41" s="44"/>
      <c r="ADW41" s="44"/>
      <c r="ADX41" s="44"/>
      <c r="ADY41" s="44"/>
      <c r="ADZ41" s="44"/>
      <c r="AEA41" s="44"/>
      <c r="AEB41" s="44"/>
      <c r="AEC41" s="44"/>
      <c r="AED41" s="44"/>
      <c r="AEE41" s="44"/>
      <c r="AEF41" s="44"/>
      <c r="AEG41" s="44"/>
      <c r="AEH41" s="44"/>
      <c r="AEI41" s="44"/>
      <c r="AEJ41" s="44"/>
      <c r="AEK41" s="44"/>
      <c r="AEL41" s="44"/>
      <c r="AEM41" s="44"/>
      <c r="AEN41" s="44"/>
      <c r="AEO41" s="44"/>
      <c r="AEP41" s="44"/>
      <c r="AEQ41" s="44"/>
      <c r="AER41" s="44"/>
      <c r="AES41" s="44"/>
      <c r="AET41" s="44"/>
      <c r="AEU41" s="44"/>
      <c r="AEV41" s="44"/>
      <c r="AEW41" s="44"/>
      <c r="AEX41" s="44"/>
      <c r="AEY41" s="44"/>
      <c r="AEZ41" s="44"/>
      <c r="AFA41" s="44"/>
      <c r="AFB41" s="44"/>
      <c r="AFC41" s="44"/>
      <c r="AFD41" s="44"/>
      <c r="AFE41" s="44"/>
      <c r="AFF41" s="44"/>
      <c r="AFG41" s="44"/>
      <c r="AFH41" s="44"/>
      <c r="AFI41" s="44"/>
      <c r="AFJ41" s="44"/>
      <c r="AFK41" s="44"/>
      <c r="AFL41" s="44"/>
      <c r="AFM41" s="44"/>
      <c r="AFN41" s="44"/>
      <c r="AFO41" s="44"/>
      <c r="AFP41" s="44"/>
      <c r="AFQ41" s="44"/>
      <c r="AFR41" s="44"/>
      <c r="AFS41" s="44"/>
      <c r="AFT41" s="44"/>
      <c r="AFU41" s="44"/>
      <c r="AFV41" s="44"/>
      <c r="AFW41" s="44"/>
      <c r="AFX41" s="44"/>
      <c r="AFY41" s="44"/>
      <c r="AFZ41" s="44"/>
      <c r="AGA41" s="44"/>
      <c r="AGB41" s="44"/>
      <c r="AGC41" s="44"/>
      <c r="AGD41" s="44"/>
      <c r="AGE41" s="44"/>
      <c r="AGF41" s="44"/>
      <c r="AGG41" s="44"/>
      <c r="AGH41" s="44"/>
      <c r="AGI41" s="44"/>
      <c r="AGJ41" s="44"/>
      <c r="AGK41" s="44"/>
      <c r="AGL41" s="44"/>
      <c r="AGM41" s="44"/>
      <c r="AGN41" s="44"/>
      <c r="AGO41" s="44"/>
      <c r="AGP41" s="44"/>
      <c r="AGQ41" s="44"/>
      <c r="AGR41" s="44"/>
      <c r="AGS41" s="44"/>
      <c r="AGT41" s="44"/>
      <c r="AGU41" s="44"/>
      <c r="AGV41" s="44"/>
      <c r="AGW41" s="44"/>
      <c r="AGX41" s="44"/>
      <c r="AGY41" s="44"/>
      <c r="AGZ41" s="44"/>
      <c r="AHA41" s="44"/>
      <c r="AHB41" s="44"/>
      <c r="AHC41" s="44"/>
      <c r="AHD41" s="44"/>
      <c r="AHE41" s="44"/>
      <c r="AHF41" s="44"/>
      <c r="AHG41" s="44"/>
      <c r="AHH41" s="44"/>
      <c r="AHI41" s="44"/>
      <c r="AHJ41" s="44"/>
      <c r="AHK41" s="44"/>
      <c r="AHL41" s="44"/>
      <c r="AHM41" s="44"/>
      <c r="AHN41" s="44"/>
      <c r="AHO41" s="44"/>
      <c r="AHP41" s="44"/>
      <c r="AHQ41" s="44"/>
      <c r="AHR41" s="44"/>
      <c r="AHS41" s="44"/>
      <c r="AHT41" s="44"/>
      <c r="AHU41" s="44"/>
      <c r="AHV41" s="44"/>
      <c r="AHW41" s="44"/>
      <c r="AHX41" s="44"/>
      <c r="AHY41" s="44"/>
      <c r="AHZ41" s="44"/>
      <c r="AIA41" s="44"/>
      <c r="AIB41" s="44"/>
      <c r="AIC41" s="44"/>
      <c r="AID41" s="44"/>
      <c r="AIE41" s="44"/>
      <c r="AIF41" s="44"/>
      <c r="AIG41" s="44"/>
      <c r="AIH41" s="44"/>
      <c r="AII41" s="44"/>
      <c r="AIJ41" s="44"/>
      <c r="AIK41" s="44"/>
      <c r="AIL41" s="44"/>
      <c r="AIM41" s="44"/>
      <c r="AIN41" s="44"/>
      <c r="AIO41" s="44"/>
      <c r="AIP41" s="44"/>
      <c r="AIQ41" s="44"/>
      <c r="AIR41" s="44"/>
      <c r="AIS41" s="44"/>
      <c r="AIT41" s="44"/>
      <c r="AIU41" s="44"/>
      <c r="AIV41" s="44"/>
      <c r="AIW41" s="44"/>
      <c r="AIX41" s="44"/>
      <c r="AIY41" s="44"/>
      <c r="AIZ41" s="44"/>
      <c r="AJA41" s="44"/>
      <c r="AJB41" s="44"/>
      <c r="AJC41" s="44"/>
      <c r="AJD41" s="44"/>
      <c r="AJE41" s="44"/>
      <c r="AJF41" s="44"/>
      <c r="AJG41" s="44"/>
      <c r="AJH41" s="44"/>
      <c r="AJI41" s="44"/>
      <c r="AJJ41" s="44"/>
      <c r="AJK41" s="44"/>
      <c r="AJL41" s="44"/>
      <c r="AJM41" s="44"/>
      <c r="AJN41" s="44"/>
      <c r="AJO41" s="44"/>
      <c r="AJP41" s="44"/>
      <c r="AJQ41" s="44"/>
      <c r="AJR41" s="44"/>
      <c r="AJS41" s="44"/>
      <c r="AJT41" s="44"/>
      <c r="AJU41" s="44"/>
      <c r="AJV41" s="44"/>
      <c r="AJW41" s="44"/>
      <c r="AJX41" s="44"/>
      <c r="AJY41" s="44"/>
      <c r="AJZ41" s="44"/>
      <c r="AKA41" s="44"/>
      <c r="AKB41" s="44"/>
      <c r="AKC41" s="44"/>
      <c r="AKD41" s="44"/>
      <c r="AKE41" s="44"/>
      <c r="AKF41" s="44"/>
      <c r="AKG41" s="44"/>
      <c r="AKH41" s="44"/>
      <c r="AKI41" s="44"/>
      <c r="AKJ41" s="44"/>
      <c r="AKK41" s="44"/>
      <c r="AKL41" s="44"/>
      <c r="AKM41" s="44"/>
      <c r="AKN41" s="44"/>
      <c r="AKO41" s="44"/>
      <c r="AKP41" s="44"/>
      <c r="AKQ41" s="44"/>
      <c r="AKR41" s="44"/>
      <c r="AKS41" s="44"/>
      <c r="AKT41" s="44"/>
      <c r="AKU41" s="44"/>
      <c r="AKV41" s="44"/>
      <c r="AKW41" s="44"/>
      <c r="AKX41" s="44"/>
      <c r="AKY41" s="44"/>
      <c r="AKZ41" s="44"/>
      <c r="ALA41" s="44"/>
      <c r="ALB41" s="44"/>
      <c r="ALC41" s="44"/>
      <c r="ALD41" s="44"/>
      <c r="ALE41" s="44"/>
      <c r="ALF41" s="44"/>
      <c r="ALG41" s="44"/>
      <c r="ALH41" s="44"/>
      <c r="ALI41" s="44"/>
      <c r="ALJ41" s="44"/>
      <c r="ALK41" s="44"/>
      <c r="ALL41" s="44"/>
      <c r="ALM41" s="44"/>
      <c r="ALN41" s="44"/>
      <c r="ALO41" s="44"/>
      <c r="ALP41" s="44"/>
      <c r="ALQ41" s="44"/>
      <c r="ALR41" s="44"/>
      <c r="ALS41" s="44"/>
      <c r="ALT41" s="44"/>
      <c r="ALU41" s="44"/>
      <c r="ALV41" s="44"/>
      <c r="ALW41" s="44"/>
      <c r="ALX41" s="44"/>
      <c r="ALY41" s="44"/>
      <c r="ALZ41" s="44"/>
      <c r="AMA41" s="44"/>
      <c r="AMB41" s="44"/>
      <c r="AMC41" s="44"/>
      <c r="AMD41" s="44"/>
      <c r="AME41" s="44"/>
      <c r="AMF41" s="44"/>
      <c r="AMG41" s="44"/>
      <c r="AMH41" s="44"/>
      <c r="AMI41" s="44"/>
    </row>
    <row r="42" spans="1:1024" s="33" customFormat="1" x14ac:dyDescent="0.2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4"/>
      <c r="HR42" s="44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4"/>
      <c r="IX42" s="44"/>
      <c r="IY42" s="44"/>
      <c r="IZ42" s="44"/>
      <c r="JA42" s="44"/>
      <c r="JB42" s="44"/>
      <c r="JC42" s="44"/>
      <c r="JD42" s="44"/>
      <c r="JE42" s="44"/>
      <c r="JF42" s="44"/>
      <c r="JG42" s="44"/>
      <c r="JH42" s="44"/>
      <c r="JI42" s="44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4"/>
      <c r="KE42" s="44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4"/>
      <c r="LF42" s="44"/>
      <c r="LG42" s="44"/>
      <c r="LH42" s="44"/>
      <c r="LI42" s="44"/>
      <c r="LJ42" s="44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4"/>
      <c r="MK42" s="44"/>
      <c r="ML42" s="44"/>
      <c r="MM42" s="44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4"/>
      <c r="NL42" s="44"/>
      <c r="NM42" s="44"/>
      <c r="NN42" s="44"/>
      <c r="NO42" s="44"/>
      <c r="NP42" s="44"/>
      <c r="NQ42" s="44"/>
      <c r="NR42" s="44"/>
      <c r="NS42" s="44"/>
      <c r="NT42" s="44"/>
      <c r="NU42" s="44"/>
      <c r="NV42" s="44"/>
      <c r="NW42" s="44"/>
      <c r="NX42" s="44"/>
      <c r="NY42" s="44"/>
      <c r="NZ42" s="44"/>
      <c r="OA42" s="44"/>
      <c r="OB42" s="44"/>
      <c r="OC42" s="44"/>
      <c r="OD42" s="44"/>
      <c r="OE42" s="44"/>
      <c r="OF42" s="44"/>
      <c r="OG42" s="44"/>
      <c r="OH42" s="44"/>
      <c r="OI42" s="44"/>
      <c r="OJ42" s="44"/>
      <c r="OK42" s="44"/>
      <c r="OL42" s="44"/>
      <c r="OM42" s="44"/>
      <c r="ON42" s="44"/>
      <c r="OO42" s="44"/>
      <c r="OP42" s="44"/>
      <c r="OQ42" s="44"/>
      <c r="OR42" s="44"/>
      <c r="OS42" s="44"/>
      <c r="OT42" s="44"/>
      <c r="OU42" s="44"/>
      <c r="OV42" s="44"/>
      <c r="OW42" s="44"/>
      <c r="OX42" s="44"/>
      <c r="OY42" s="44"/>
      <c r="OZ42" s="44"/>
      <c r="PA42" s="44"/>
      <c r="PB42" s="44"/>
      <c r="PC42" s="44"/>
      <c r="PD42" s="44"/>
      <c r="PE42" s="44"/>
      <c r="PF42" s="44"/>
      <c r="PG42" s="44"/>
      <c r="PH42" s="44"/>
      <c r="PI42" s="44"/>
      <c r="PJ42" s="44"/>
      <c r="PK42" s="44"/>
      <c r="PL42" s="44"/>
      <c r="PM42" s="44"/>
      <c r="PN42" s="44"/>
      <c r="PO42" s="44"/>
      <c r="PP42" s="44"/>
      <c r="PQ42" s="44"/>
      <c r="PR42" s="44"/>
      <c r="PS42" s="44"/>
      <c r="PT42" s="44"/>
      <c r="PU42" s="44"/>
      <c r="PV42" s="44"/>
      <c r="PW42" s="44"/>
      <c r="PX42" s="44"/>
      <c r="PY42" s="44"/>
      <c r="PZ42" s="44"/>
      <c r="QA42" s="44"/>
      <c r="QB42" s="44"/>
      <c r="QC42" s="44"/>
      <c r="QD42" s="44"/>
      <c r="QE42" s="44"/>
      <c r="QF42" s="44"/>
      <c r="QG42" s="44"/>
      <c r="QH42" s="44"/>
      <c r="QI42" s="44"/>
      <c r="QJ42" s="44"/>
      <c r="QK42" s="44"/>
      <c r="QL42" s="44"/>
      <c r="QM42" s="44"/>
      <c r="QN42" s="44"/>
      <c r="QO42" s="44"/>
      <c r="QP42" s="44"/>
      <c r="QQ42" s="44"/>
      <c r="QR42" s="44"/>
      <c r="QS42" s="44"/>
      <c r="QT42" s="44"/>
      <c r="QU42" s="44"/>
      <c r="QV42" s="44"/>
      <c r="QW42" s="44"/>
      <c r="QX42" s="44"/>
      <c r="QY42" s="44"/>
      <c r="QZ42" s="44"/>
      <c r="RA42" s="44"/>
      <c r="RB42" s="44"/>
      <c r="RC42" s="44"/>
      <c r="RD42" s="44"/>
      <c r="RE42" s="44"/>
      <c r="RF42" s="44"/>
      <c r="RG42" s="44"/>
      <c r="RH42" s="44"/>
      <c r="RI42" s="44"/>
      <c r="RJ42" s="44"/>
      <c r="RK42" s="44"/>
      <c r="RL42" s="44"/>
      <c r="RM42" s="44"/>
      <c r="RN42" s="44"/>
      <c r="RO42" s="44"/>
      <c r="RP42" s="44"/>
      <c r="RQ42" s="44"/>
      <c r="RR42" s="44"/>
      <c r="RS42" s="44"/>
      <c r="RT42" s="44"/>
      <c r="RU42" s="44"/>
      <c r="RV42" s="44"/>
      <c r="RW42" s="44"/>
      <c r="RX42" s="44"/>
      <c r="RY42" s="44"/>
      <c r="RZ42" s="44"/>
      <c r="SA42" s="44"/>
      <c r="SB42" s="44"/>
      <c r="SC42" s="44"/>
      <c r="SD42" s="44"/>
      <c r="SE42" s="44"/>
      <c r="SF42" s="44"/>
      <c r="SG42" s="44"/>
      <c r="SH42" s="44"/>
      <c r="SI42" s="44"/>
      <c r="SJ42" s="44"/>
      <c r="SK42" s="44"/>
      <c r="SL42" s="44"/>
      <c r="SM42" s="44"/>
      <c r="SN42" s="44"/>
      <c r="SO42" s="44"/>
      <c r="SP42" s="44"/>
      <c r="SQ42" s="44"/>
      <c r="SR42" s="44"/>
      <c r="SS42" s="44"/>
      <c r="ST42" s="44"/>
      <c r="SU42" s="44"/>
      <c r="SV42" s="44"/>
      <c r="SW42" s="44"/>
      <c r="SX42" s="44"/>
      <c r="SY42" s="44"/>
      <c r="SZ42" s="44"/>
      <c r="TA42" s="44"/>
      <c r="TB42" s="44"/>
      <c r="TC42" s="44"/>
      <c r="TD42" s="44"/>
      <c r="TE42" s="44"/>
      <c r="TF42" s="44"/>
      <c r="TG42" s="44"/>
      <c r="TH42" s="44"/>
      <c r="TI42" s="44"/>
      <c r="TJ42" s="44"/>
      <c r="TK42" s="44"/>
      <c r="TL42" s="44"/>
      <c r="TM42" s="44"/>
      <c r="TN42" s="44"/>
      <c r="TO42" s="44"/>
      <c r="TP42" s="44"/>
      <c r="TQ42" s="44"/>
      <c r="TR42" s="44"/>
      <c r="TS42" s="44"/>
      <c r="TT42" s="44"/>
      <c r="TU42" s="44"/>
      <c r="TV42" s="44"/>
      <c r="TW42" s="44"/>
      <c r="TX42" s="44"/>
      <c r="TY42" s="44"/>
      <c r="TZ42" s="44"/>
      <c r="UA42" s="44"/>
      <c r="UB42" s="44"/>
      <c r="UC42" s="44"/>
      <c r="UD42" s="44"/>
      <c r="UE42" s="44"/>
      <c r="UF42" s="44"/>
      <c r="UG42" s="44"/>
      <c r="UH42" s="44"/>
      <c r="UI42" s="44"/>
      <c r="UJ42" s="44"/>
      <c r="UK42" s="44"/>
      <c r="UL42" s="44"/>
      <c r="UM42" s="44"/>
      <c r="UN42" s="44"/>
      <c r="UO42" s="44"/>
      <c r="UP42" s="44"/>
      <c r="UQ42" s="44"/>
      <c r="UR42" s="44"/>
      <c r="US42" s="44"/>
      <c r="UT42" s="44"/>
      <c r="UU42" s="44"/>
      <c r="UV42" s="44"/>
      <c r="UW42" s="44"/>
      <c r="UX42" s="44"/>
      <c r="UY42" s="44"/>
      <c r="UZ42" s="44"/>
      <c r="VA42" s="44"/>
      <c r="VB42" s="44"/>
      <c r="VC42" s="44"/>
      <c r="VD42" s="44"/>
      <c r="VE42" s="44"/>
      <c r="VF42" s="44"/>
      <c r="VG42" s="44"/>
      <c r="VH42" s="44"/>
      <c r="VI42" s="44"/>
      <c r="VJ42" s="44"/>
      <c r="VK42" s="44"/>
      <c r="VL42" s="44"/>
      <c r="VM42" s="44"/>
      <c r="VN42" s="44"/>
      <c r="VO42" s="44"/>
      <c r="VP42" s="44"/>
      <c r="VQ42" s="44"/>
      <c r="VR42" s="44"/>
      <c r="VS42" s="44"/>
      <c r="VT42" s="44"/>
      <c r="VU42" s="44"/>
      <c r="VV42" s="44"/>
      <c r="VW42" s="44"/>
      <c r="VX42" s="44"/>
      <c r="VY42" s="44"/>
      <c r="VZ42" s="44"/>
      <c r="WA42" s="44"/>
      <c r="WB42" s="44"/>
      <c r="WC42" s="44"/>
      <c r="WD42" s="44"/>
      <c r="WE42" s="44"/>
      <c r="WF42" s="44"/>
      <c r="WG42" s="44"/>
      <c r="WH42" s="44"/>
      <c r="WI42" s="44"/>
      <c r="WJ42" s="44"/>
      <c r="WK42" s="44"/>
      <c r="WL42" s="44"/>
      <c r="WM42" s="44"/>
      <c r="WN42" s="44"/>
      <c r="WO42" s="44"/>
      <c r="WP42" s="44"/>
      <c r="WQ42" s="44"/>
      <c r="WR42" s="44"/>
      <c r="WS42" s="44"/>
      <c r="WT42" s="44"/>
      <c r="WU42" s="44"/>
      <c r="WV42" s="44"/>
      <c r="WW42" s="44"/>
      <c r="WX42" s="44"/>
      <c r="WY42" s="44"/>
      <c r="WZ42" s="44"/>
      <c r="XA42" s="44"/>
      <c r="XB42" s="44"/>
      <c r="XC42" s="44"/>
      <c r="XD42" s="44"/>
      <c r="XE42" s="44"/>
      <c r="XF42" s="44"/>
      <c r="XG42" s="44"/>
      <c r="XH42" s="44"/>
      <c r="XI42" s="44"/>
      <c r="XJ42" s="44"/>
      <c r="XK42" s="44"/>
      <c r="XL42" s="44"/>
      <c r="XM42" s="44"/>
      <c r="XN42" s="44"/>
      <c r="XO42" s="44"/>
      <c r="XP42" s="44"/>
      <c r="XQ42" s="44"/>
      <c r="XR42" s="44"/>
      <c r="XS42" s="44"/>
      <c r="XT42" s="44"/>
      <c r="XU42" s="44"/>
      <c r="XV42" s="44"/>
      <c r="XW42" s="44"/>
      <c r="XX42" s="44"/>
      <c r="XY42" s="44"/>
      <c r="XZ42" s="44"/>
      <c r="YA42" s="44"/>
      <c r="YB42" s="44"/>
      <c r="YC42" s="44"/>
      <c r="YD42" s="44"/>
      <c r="YE42" s="44"/>
      <c r="YF42" s="44"/>
      <c r="YG42" s="44"/>
      <c r="YH42" s="44"/>
      <c r="YI42" s="44"/>
      <c r="YJ42" s="44"/>
      <c r="YK42" s="44"/>
      <c r="YL42" s="44"/>
      <c r="YM42" s="44"/>
      <c r="YN42" s="44"/>
      <c r="YO42" s="44"/>
      <c r="YP42" s="44"/>
      <c r="YQ42" s="44"/>
      <c r="YR42" s="44"/>
      <c r="YS42" s="44"/>
      <c r="YT42" s="44"/>
      <c r="YU42" s="44"/>
      <c r="YV42" s="44"/>
      <c r="YW42" s="44"/>
      <c r="YX42" s="44"/>
      <c r="YY42" s="44"/>
      <c r="YZ42" s="44"/>
      <c r="ZA42" s="44"/>
      <c r="ZB42" s="44"/>
      <c r="ZC42" s="44"/>
      <c r="ZD42" s="44"/>
      <c r="ZE42" s="44"/>
      <c r="ZF42" s="44"/>
      <c r="ZG42" s="44"/>
      <c r="ZH42" s="44"/>
      <c r="ZI42" s="44"/>
      <c r="ZJ42" s="44"/>
      <c r="ZK42" s="44"/>
      <c r="ZL42" s="44"/>
      <c r="ZM42" s="44"/>
      <c r="ZN42" s="44"/>
      <c r="ZO42" s="44"/>
      <c r="ZP42" s="44"/>
      <c r="ZQ42" s="44"/>
      <c r="ZR42" s="44"/>
      <c r="ZS42" s="44"/>
      <c r="ZT42" s="44"/>
      <c r="ZU42" s="44"/>
      <c r="ZV42" s="44"/>
      <c r="ZW42" s="44"/>
      <c r="ZX42" s="44"/>
      <c r="ZY42" s="44"/>
      <c r="ZZ42" s="44"/>
      <c r="AAA42" s="44"/>
      <c r="AAB42" s="44"/>
      <c r="AAC42" s="44"/>
      <c r="AAD42" s="44"/>
      <c r="AAE42" s="44"/>
      <c r="AAF42" s="44"/>
      <c r="AAG42" s="44"/>
      <c r="AAH42" s="44"/>
      <c r="AAI42" s="44"/>
      <c r="AAJ42" s="44"/>
      <c r="AAK42" s="44"/>
      <c r="AAL42" s="44"/>
      <c r="AAM42" s="44"/>
      <c r="AAN42" s="44"/>
      <c r="AAO42" s="44"/>
      <c r="AAP42" s="44"/>
      <c r="AAQ42" s="44"/>
      <c r="AAR42" s="44"/>
      <c r="AAS42" s="44"/>
      <c r="AAT42" s="44"/>
      <c r="AAU42" s="44"/>
      <c r="AAV42" s="44"/>
      <c r="AAW42" s="44"/>
      <c r="AAX42" s="44"/>
      <c r="AAY42" s="44"/>
      <c r="AAZ42" s="44"/>
      <c r="ABA42" s="44"/>
      <c r="ABB42" s="44"/>
      <c r="ABC42" s="44"/>
      <c r="ABD42" s="44"/>
      <c r="ABE42" s="44"/>
      <c r="ABF42" s="44"/>
      <c r="ABG42" s="44"/>
      <c r="ABH42" s="44"/>
      <c r="ABI42" s="44"/>
      <c r="ABJ42" s="44"/>
      <c r="ABK42" s="44"/>
      <c r="ABL42" s="44"/>
      <c r="ABM42" s="44"/>
      <c r="ABN42" s="44"/>
      <c r="ABO42" s="44"/>
      <c r="ABP42" s="44"/>
      <c r="ABQ42" s="44"/>
      <c r="ABR42" s="44"/>
      <c r="ABS42" s="44"/>
      <c r="ABT42" s="44"/>
      <c r="ABU42" s="44"/>
      <c r="ABV42" s="44"/>
      <c r="ABW42" s="44"/>
      <c r="ABX42" s="44"/>
      <c r="ABY42" s="44"/>
      <c r="ABZ42" s="44"/>
      <c r="ACA42" s="44"/>
      <c r="ACB42" s="44"/>
      <c r="ACC42" s="44"/>
      <c r="ACD42" s="44"/>
      <c r="ACE42" s="44"/>
      <c r="ACF42" s="44"/>
      <c r="ACG42" s="44"/>
      <c r="ACH42" s="44"/>
      <c r="ACI42" s="44"/>
      <c r="ACJ42" s="44"/>
      <c r="ACK42" s="44"/>
      <c r="ACL42" s="44"/>
      <c r="ACM42" s="44"/>
      <c r="ACN42" s="44"/>
      <c r="ACO42" s="44"/>
      <c r="ACP42" s="44"/>
      <c r="ACQ42" s="44"/>
      <c r="ACR42" s="44"/>
      <c r="ACS42" s="44"/>
      <c r="ACT42" s="44"/>
      <c r="ACU42" s="44"/>
      <c r="ACV42" s="44"/>
      <c r="ACW42" s="44"/>
      <c r="ACX42" s="44"/>
      <c r="ACY42" s="44"/>
      <c r="ACZ42" s="44"/>
      <c r="ADA42" s="44"/>
      <c r="ADB42" s="44"/>
      <c r="ADC42" s="44"/>
      <c r="ADD42" s="44"/>
      <c r="ADE42" s="44"/>
      <c r="ADF42" s="44"/>
      <c r="ADG42" s="44"/>
      <c r="ADH42" s="44"/>
      <c r="ADI42" s="44"/>
      <c r="ADJ42" s="44"/>
      <c r="ADK42" s="44"/>
      <c r="ADL42" s="44"/>
      <c r="ADM42" s="44"/>
      <c r="ADN42" s="44"/>
      <c r="ADO42" s="44"/>
      <c r="ADP42" s="44"/>
      <c r="ADQ42" s="44"/>
      <c r="ADR42" s="44"/>
      <c r="ADS42" s="44"/>
      <c r="ADT42" s="44"/>
      <c r="ADU42" s="44"/>
      <c r="ADV42" s="44"/>
      <c r="ADW42" s="44"/>
      <c r="ADX42" s="44"/>
      <c r="ADY42" s="44"/>
      <c r="ADZ42" s="44"/>
      <c r="AEA42" s="44"/>
      <c r="AEB42" s="44"/>
      <c r="AEC42" s="44"/>
      <c r="AED42" s="44"/>
      <c r="AEE42" s="44"/>
      <c r="AEF42" s="44"/>
      <c r="AEG42" s="44"/>
      <c r="AEH42" s="44"/>
      <c r="AEI42" s="44"/>
      <c r="AEJ42" s="44"/>
      <c r="AEK42" s="44"/>
      <c r="AEL42" s="44"/>
      <c r="AEM42" s="44"/>
      <c r="AEN42" s="44"/>
      <c r="AEO42" s="44"/>
      <c r="AEP42" s="44"/>
      <c r="AEQ42" s="44"/>
      <c r="AER42" s="44"/>
      <c r="AES42" s="44"/>
      <c r="AET42" s="44"/>
      <c r="AEU42" s="44"/>
      <c r="AEV42" s="44"/>
      <c r="AEW42" s="44"/>
      <c r="AEX42" s="44"/>
      <c r="AEY42" s="44"/>
      <c r="AEZ42" s="44"/>
      <c r="AFA42" s="44"/>
      <c r="AFB42" s="44"/>
      <c r="AFC42" s="44"/>
      <c r="AFD42" s="44"/>
      <c r="AFE42" s="44"/>
      <c r="AFF42" s="44"/>
      <c r="AFG42" s="44"/>
      <c r="AFH42" s="44"/>
      <c r="AFI42" s="44"/>
      <c r="AFJ42" s="44"/>
      <c r="AFK42" s="44"/>
      <c r="AFL42" s="44"/>
      <c r="AFM42" s="44"/>
      <c r="AFN42" s="44"/>
      <c r="AFO42" s="44"/>
      <c r="AFP42" s="44"/>
      <c r="AFQ42" s="44"/>
      <c r="AFR42" s="44"/>
      <c r="AFS42" s="44"/>
      <c r="AFT42" s="44"/>
      <c r="AFU42" s="44"/>
      <c r="AFV42" s="44"/>
      <c r="AFW42" s="44"/>
      <c r="AFX42" s="44"/>
      <c r="AFY42" s="44"/>
      <c r="AFZ42" s="44"/>
      <c r="AGA42" s="44"/>
      <c r="AGB42" s="44"/>
      <c r="AGC42" s="44"/>
      <c r="AGD42" s="44"/>
      <c r="AGE42" s="44"/>
      <c r="AGF42" s="44"/>
      <c r="AGG42" s="44"/>
      <c r="AGH42" s="44"/>
      <c r="AGI42" s="44"/>
      <c r="AGJ42" s="44"/>
      <c r="AGK42" s="44"/>
      <c r="AGL42" s="44"/>
      <c r="AGM42" s="44"/>
      <c r="AGN42" s="44"/>
      <c r="AGO42" s="44"/>
      <c r="AGP42" s="44"/>
      <c r="AGQ42" s="44"/>
      <c r="AGR42" s="44"/>
      <c r="AGS42" s="44"/>
      <c r="AGT42" s="44"/>
      <c r="AGU42" s="44"/>
      <c r="AGV42" s="44"/>
      <c r="AGW42" s="44"/>
      <c r="AGX42" s="44"/>
      <c r="AGY42" s="44"/>
      <c r="AGZ42" s="44"/>
      <c r="AHA42" s="44"/>
      <c r="AHB42" s="44"/>
      <c r="AHC42" s="44"/>
      <c r="AHD42" s="44"/>
      <c r="AHE42" s="44"/>
      <c r="AHF42" s="44"/>
      <c r="AHG42" s="44"/>
      <c r="AHH42" s="44"/>
      <c r="AHI42" s="44"/>
      <c r="AHJ42" s="44"/>
      <c r="AHK42" s="44"/>
      <c r="AHL42" s="44"/>
      <c r="AHM42" s="44"/>
      <c r="AHN42" s="44"/>
      <c r="AHO42" s="44"/>
      <c r="AHP42" s="44"/>
      <c r="AHQ42" s="44"/>
      <c r="AHR42" s="44"/>
      <c r="AHS42" s="44"/>
      <c r="AHT42" s="44"/>
      <c r="AHU42" s="44"/>
      <c r="AHV42" s="44"/>
      <c r="AHW42" s="44"/>
      <c r="AHX42" s="44"/>
      <c r="AHY42" s="44"/>
      <c r="AHZ42" s="44"/>
      <c r="AIA42" s="44"/>
      <c r="AIB42" s="44"/>
      <c r="AIC42" s="44"/>
      <c r="AID42" s="44"/>
      <c r="AIE42" s="44"/>
      <c r="AIF42" s="44"/>
      <c r="AIG42" s="44"/>
      <c r="AIH42" s="44"/>
      <c r="AII42" s="44"/>
      <c r="AIJ42" s="44"/>
      <c r="AIK42" s="44"/>
      <c r="AIL42" s="44"/>
      <c r="AIM42" s="44"/>
      <c r="AIN42" s="44"/>
      <c r="AIO42" s="44"/>
      <c r="AIP42" s="44"/>
      <c r="AIQ42" s="44"/>
      <c r="AIR42" s="44"/>
      <c r="AIS42" s="44"/>
      <c r="AIT42" s="44"/>
      <c r="AIU42" s="44"/>
      <c r="AIV42" s="44"/>
      <c r="AIW42" s="44"/>
      <c r="AIX42" s="44"/>
      <c r="AIY42" s="44"/>
      <c r="AIZ42" s="44"/>
      <c r="AJA42" s="44"/>
      <c r="AJB42" s="44"/>
      <c r="AJC42" s="44"/>
      <c r="AJD42" s="44"/>
      <c r="AJE42" s="44"/>
      <c r="AJF42" s="44"/>
      <c r="AJG42" s="44"/>
      <c r="AJH42" s="44"/>
      <c r="AJI42" s="44"/>
      <c r="AJJ42" s="44"/>
      <c r="AJK42" s="44"/>
      <c r="AJL42" s="44"/>
      <c r="AJM42" s="44"/>
      <c r="AJN42" s="44"/>
      <c r="AJO42" s="44"/>
      <c r="AJP42" s="44"/>
      <c r="AJQ42" s="44"/>
      <c r="AJR42" s="44"/>
      <c r="AJS42" s="44"/>
      <c r="AJT42" s="44"/>
      <c r="AJU42" s="44"/>
      <c r="AJV42" s="44"/>
      <c r="AJW42" s="44"/>
      <c r="AJX42" s="44"/>
      <c r="AJY42" s="44"/>
      <c r="AJZ42" s="44"/>
      <c r="AKA42" s="44"/>
      <c r="AKB42" s="44"/>
      <c r="AKC42" s="44"/>
      <c r="AKD42" s="44"/>
      <c r="AKE42" s="44"/>
      <c r="AKF42" s="44"/>
      <c r="AKG42" s="44"/>
      <c r="AKH42" s="44"/>
      <c r="AKI42" s="44"/>
      <c r="AKJ42" s="44"/>
      <c r="AKK42" s="44"/>
      <c r="AKL42" s="44"/>
      <c r="AKM42" s="44"/>
      <c r="AKN42" s="44"/>
      <c r="AKO42" s="44"/>
      <c r="AKP42" s="44"/>
      <c r="AKQ42" s="44"/>
      <c r="AKR42" s="44"/>
      <c r="AKS42" s="44"/>
      <c r="AKT42" s="44"/>
      <c r="AKU42" s="44"/>
      <c r="AKV42" s="44"/>
      <c r="AKW42" s="44"/>
      <c r="AKX42" s="44"/>
      <c r="AKY42" s="44"/>
      <c r="AKZ42" s="44"/>
      <c r="ALA42" s="44"/>
      <c r="ALB42" s="44"/>
      <c r="ALC42" s="44"/>
      <c r="ALD42" s="44"/>
      <c r="ALE42" s="44"/>
      <c r="ALF42" s="44"/>
      <c r="ALG42" s="44"/>
      <c r="ALH42" s="44"/>
      <c r="ALI42" s="44"/>
      <c r="ALJ42" s="44"/>
      <c r="ALK42" s="44"/>
      <c r="ALL42" s="44"/>
      <c r="ALM42" s="44"/>
      <c r="ALN42" s="44"/>
      <c r="ALO42" s="44"/>
      <c r="ALP42" s="44"/>
      <c r="ALQ42" s="44"/>
      <c r="ALR42" s="44"/>
      <c r="ALS42" s="44"/>
      <c r="ALT42" s="44"/>
      <c r="ALU42" s="44"/>
      <c r="ALV42" s="44"/>
      <c r="ALW42" s="44"/>
      <c r="ALX42" s="44"/>
      <c r="ALY42" s="44"/>
      <c r="ALZ42" s="44"/>
      <c r="AMA42" s="44"/>
      <c r="AMB42" s="44"/>
      <c r="AMC42" s="44"/>
      <c r="AMD42" s="44"/>
      <c r="AME42" s="44"/>
      <c r="AMF42" s="44"/>
      <c r="AMG42" s="44"/>
      <c r="AMH42" s="44"/>
      <c r="AMI42" s="44"/>
    </row>
    <row r="43" spans="1:1024" s="33" customFormat="1" x14ac:dyDescent="0.2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4"/>
      <c r="IX43" s="44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4"/>
      <c r="KE43" s="44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4"/>
      <c r="LJ43" s="44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4"/>
      <c r="MM43" s="44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4"/>
      <c r="NL43" s="44"/>
      <c r="NM43" s="44"/>
      <c r="NN43" s="44"/>
      <c r="NO43" s="44"/>
      <c r="NP43" s="44"/>
      <c r="NQ43" s="44"/>
      <c r="NR43" s="44"/>
      <c r="NS43" s="44"/>
      <c r="NT43" s="44"/>
      <c r="NU43" s="44"/>
      <c r="NV43" s="44"/>
      <c r="NW43" s="44"/>
      <c r="NX43" s="44"/>
      <c r="NY43" s="44"/>
      <c r="NZ43" s="44"/>
      <c r="OA43" s="44"/>
      <c r="OB43" s="44"/>
      <c r="OC43" s="44"/>
      <c r="OD43" s="44"/>
      <c r="OE43" s="44"/>
      <c r="OF43" s="44"/>
      <c r="OG43" s="44"/>
      <c r="OH43" s="44"/>
      <c r="OI43" s="44"/>
      <c r="OJ43" s="44"/>
      <c r="OK43" s="44"/>
      <c r="OL43" s="44"/>
      <c r="OM43" s="44"/>
      <c r="ON43" s="44"/>
      <c r="OO43" s="44"/>
      <c r="OP43" s="44"/>
      <c r="OQ43" s="44"/>
      <c r="OR43" s="44"/>
      <c r="OS43" s="44"/>
      <c r="OT43" s="44"/>
      <c r="OU43" s="44"/>
      <c r="OV43" s="44"/>
      <c r="OW43" s="44"/>
      <c r="OX43" s="44"/>
      <c r="OY43" s="44"/>
      <c r="OZ43" s="44"/>
      <c r="PA43" s="44"/>
      <c r="PB43" s="44"/>
      <c r="PC43" s="44"/>
      <c r="PD43" s="44"/>
      <c r="PE43" s="44"/>
      <c r="PF43" s="44"/>
      <c r="PG43" s="44"/>
      <c r="PH43" s="44"/>
      <c r="PI43" s="44"/>
      <c r="PJ43" s="44"/>
      <c r="PK43" s="44"/>
      <c r="PL43" s="44"/>
      <c r="PM43" s="44"/>
      <c r="PN43" s="44"/>
      <c r="PO43" s="44"/>
      <c r="PP43" s="44"/>
      <c r="PQ43" s="44"/>
      <c r="PR43" s="44"/>
      <c r="PS43" s="44"/>
      <c r="PT43" s="44"/>
      <c r="PU43" s="44"/>
      <c r="PV43" s="44"/>
      <c r="PW43" s="44"/>
      <c r="PX43" s="44"/>
      <c r="PY43" s="44"/>
      <c r="PZ43" s="44"/>
      <c r="QA43" s="44"/>
      <c r="QB43" s="44"/>
      <c r="QC43" s="44"/>
      <c r="QD43" s="44"/>
      <c r="QE43" s="44"/>
      <c r="QF43" s="44"/>
      <c r="QG43" s="44"/>
      <c r="QH43" s="44"/>
      <c r="QI43" s="44"/>
      <c r="QJ43" s="44"/>
      <c r="QK43" s="44"/>
      <c r="QL43" s="44"/>
      <c r="QM43" s="44"/>
      <c r="QN43" s="44"/>
      <c r="QO43" s="44"/>
      <c r="QP43" s="44"/>
      <c r="QQ43" s="44"/>
      <c r="QR43" s="44"/>
      <c r="QS43" s="44"/>
      <c r="QT43" s="44"/>
      <c r="QU43" s="44"/>
      <c r="QV43" s="44"/>
      <c r="QW43" s="44"/>
      <c r="QX43" s="44"/>
      <c r="QY43" s="44"/>
      <c r="QZ43" s="44"/>
      <c r="RA43" s="44"/>
      <c r="RB43" s="44"/>
      <c r="RC43" s="44"/>
      <c r="RD43" s="44"/>
      <c r="RE43" s="44"/>
      <c r="RF43" s="44"/>
      <c r="RG43" s="44"/>
      <c r="RH43" s="44"/>
      <c r="RI43" s="44"/>
      <c r="RJ43" s="44"/>
      <c r="RK43" s="44"/>
      <c r="RL43" s="44"/>
      <c r="RM43" s="44"/>
      <c r="RN43" s="44"/>
      <c r="RO43" s="44"/>
      <c r="RP43" s="44"/>
      <c r="RQ43" s="44"/>
      <c r="RR43" s="44"/>
      <c r="RS43" s="44"/>
      <c r="RT43" s="44"/>
      <c r="RU43" s="44"/>
      <c r="RV43" s="44"/>
      <c r="RW43" s="44"/>
      <c r="RX43" s="44"/>
      <c r="RY43" s="44"/>
      <c r="RZ43" s="44"/>
      <c r="SA43" s="44"/>
      <c r="SB43" s="44"/>
      <c r="SC43" s="44"/>
      <c r="SD43" s="44"/>
      <c r="SE43" s="44"/>
      <c r="SF43" s="44"/>
      <c r="SG43" s="44"/>
      <c r="SH43" s="44"/>
      <c r="SI43" s="44"/>
      <c r="SJ43" s="44"/>
      <c r="SK43" s="44"/>
      <c r="SL43" s="44"/>
      <c r="SM43" s="44"/>
      <c r="SN43" s="44"/>
      <c r="SO43" s="44"/>
      <c r="SP43" s="44"/>
      <c r="SQ43" s="44"/>
      <c r="SR43" s="44"/>
      <c r="SS43" s="44"/>
      <c r="ST43" s="44"/>
      <c r="SU43" s="44"/>
      <c r="SV43" s="44"/>
      <c r="SW43" s="44"/>
      <c r="SX43" s="44"/>
      <c r="SY43" s="44"/>
      <c r="SZ43" s="44"/>
      <c r="TA43" s="44"/>
      <c r="TB43" s="44"/>
      <c r="TC43" s="44"/>
      <c r="TD43" s="44"/>
      <c r="TE43" s="44"/>
      <c r="TF43" s="44"/>
      <c r="TG43" s="44"/>
      <c r="TH43" s="44"/>
      <c r="TI43" s="44"/>
      <c r="TJ43" s="44"/>
      <c r="TK43" s="44"/>
      <c r="TL43" s="44"/>
      <c r="TM43" s="44"/>
      <c r="TN43" s="44"/>
      <c r="TO43" s="44"/>
      <c r="TP43" s="44"/>
      <c r="TQ43" s="44"/>
      <c r="TR43" s="44"/>
      <c r="TS43" s="44"/>
      <c r="TT43" s="44"/>
      <c r="TU43" s="44"/>
      <c r="TV43" s="44"/>
      <c r="TW43" s="44"/>
      <c r="TX43" s="44"/>
      <c r="TY43" s="44"/>
      <c r="TZ43" s="44"/>
      <c r="UA43" s="44"/>
      <c r="UB43" s="44"/>
      <c r="UC43" s="44"/>
      <c r="UD43" s="44"/>
      <c r="UE43" s="44"/>
      <c r="UF43" s="44"/>
      <c r="UG43" s="44"/>
      <c r="UH43" s="44"/>
      <c r="UI43" s="44"/>
      <c r="UJ43" s="44"/>
      <c r="UK43" s="44"/>
      <c r="UL43" s="44"/>
      <c r="UM43" s="44"/>
      <c r="UN43" s="44"/>
      <c r="UO43" s="44"/>
      <c r="UP43" s="44"/>
      <c r="UQ43" s="44"/>
      <c r="UR43" s="44"/>
      <c r="US43" s="44"/>
      <c r="UT43" s="44"/>
      <c r="UU43" s="44"/>
      <c r="UV43" s="44"/>
      <c r="UW43" s="44"/>
      <c r="UX43" s="44"/>
      <c r="UY43" s="44"/>
      <c r="UZ43" s="44"/>
      <c r="VA43" s="44"/>
      <c r="VB43" s="44"/>
      <c r="VC43" s="44"/>
      <c r="VD43" s="44"/>
      <c r="VE43" s="44"/>
      <c r="VF43" s="44"/>
      <c r="VG43" s="44"/>
      <c r="VH43" s="44"/>
      <c r="VI43" s="44"/>
      <c r="VJ43" s="44"/>
      <c r="VK43" s="44"/>
      <c r="VL43" s="44"/>
      <c r="VM43" s="44"/>
      <c r="VN43" s="44"/>
      <c r="VO43" s="44"/>
      <c r="VP43" s="44"/>
      <c r="VQ43" s="44"/>
      <c r="VR43" s="44"/>
      <c r="VS43" s="44"/>
      <c r="VT43" s="44"/>
      <c r="VU43" s="44"/>
      <c r="VV43" s="44"/>
      <c r="VW43" s="44"/>
      <c r="VX43" s="44"/>
      <c r="VY43" s="44"/>
      <c r="VZ43" s="44"/>
      <c r="WA43" s="44"/>
      <c r="WB43" s="44"/>
      <c r="WC43" s="44"/>
      <c r="WD43" s="44"/>
      <c r="WE43" s="44"/>
      <c r="WF43" s="44"/>
      <c r="WG43" s="44"/>
      <c r="WH43" s="44"/>
      <c r="WI43" s="44"/>
      <c r="WJ43" s="44"/>
      <c r="WK43" s="44"/>
      <c r="WL43" s="44"/>
      <c r="WM43" s="44"/>
      <c r="WN43" s="44"/>
      <c r="WO43" s="44"/>
      <c r="WP43" s="44"/>
      <c r="WQ43" s="44"/>
      <c r="WR43" s="44"/>
      <c r="WS43" s="44"/>
      <c r="WT43" s="44"/>
      <c r="WU43" s="44"/>
      <c r="WV43" s="44"/>
      <c r="WW43" s="44"/>
      <c r="WX43" s="44"/>
      <c r="WY43" s="44"/>
      <c r="WZ43" s="44"/>
      <c r="XA43" s="44"/>
      <c r="XB43" s="44"/>
      <c r="XC43" s="44"/>
      <c r="XD43" s="44"/>
      <c r="XE43" s="44"/>
      <c r="XF43" s="44"/>
      <c r="XG43" s="44"/>
      <c r="XH43" s="44"/>
      <c r="XI43" s="44"/>
      <c r="XJ43" s="44"/>
      <c r="XK43" s="44"/>
      <c r="XL43" s="44"/>
      <c r="XM43" s="44"/>
      <c r="XN43" s="44"/>
      <c r="XO43" s="44"/>
      <c r="XP43" s="44"/>
      <c r="XQ43" s="44"/>
      <c r="XR43" s="44"/>
      <c r="XS43" s="44"/>
      <c r="XT43" s="44"/>
      <c r="XU43" s="44"/>
      <c r="XV43" s="44"/>
      <c r="XW43" s="44"/>
      <c r="XX43" s="44"/>
      <c r="XY43" s="44"/>
      <c r="XZ43" s="44"/>
      <c r="YA43" s="44"/>
      <c r="YB43" s="44"/>
      <c r="YC43" s="44"/>
      <c r="YD43" s="44"/>
      <c r="YE43" s="44"/>
      <c r="YF43" s="44"/>
      <c r="YG43" s="44"/>
      <c r="YH43" s="44"/>
      <c r="YI43" s="44"/>
      <c r="YJ43" s="44"/>
      <c r="YK43" s="44"/>
      <c r="YL43" s="44"/>
      <c r="YM43" s="44"/>
      <c r="YN43" s="44"/>
      <c r="YO43" s="44"/>
      <c r="YP43" s="44"/>
      <c r="YQ43" s="44"/>
      <c r="YR43" s="44"/>
      <c r="YS43" s="44"/>
      <c r="YT43" s="44"/>
      <c r="YU43" s="44"/>
      <c r="YV43" s="44"/>
      <c r="YW43" s="44"/>
      <c r="YX43" s="44"/>
      <c r="YY43" s="44"/>
      <c r="YZ43" s="44"/>
      <c r="ZA43" s="44"/>
      <c r="ZB43" s="44"/>
      <c r="ZC43" s="44"/>
      <c r="ZD43" s="44"/>
      <c r="ZE43" s="44"/>
      <c r="ZF43" s="44"/>
      <c r="ZG43" s="44"/>
      <c r="ZH43" s="44"/>
      <c r="ZI43" s="44"/>
      <c r="ZJ43" s="44"/>
      <c r="ZK43" s="44"/>
      <c r="ZL43" s="44"/>
      <c r="ZM43" s="44"/>
      <c r="ZN43" s="44"/>
      <c r="ZO43" s="44"/>
      <c r="ZP43" s="44"/>
      <c r="ZQ43" s="44"/>
      <c r="ZR43" s="44"/>
      <c r="ZS43" s="44"/>
      <c r="ZT43" s="44"/>
      <c r="ZU43" s="44"/>
      <c r="ZV43" s="44"/>
      <c r="ZW43" s="44"/>
      <c r="ZX43" s="44"/>
      <c r="ZY43" s="44"/>
      <c r="ZZ43" s="44"/>
      <c r="AAA43" s="44"/>
      <c r="AAB43" s="44"/>
      <c r="AAC43" s="44"/>
      <c r="AAD43" s="44"/>
      <c r="AAE43" s="44"/>
      <c r="AAF43" s="44"/>
      <c r="AAG43" s="44"/>
      <c r="AAH43" s="44"/>
      <c r="AAI43" s="44"/>
      <c r="AAJ43" s="44"/>
      <c r="AAK43" s="44"/>
      <c r="AAL43" s="44"/>
      <c r="AAM43" s="44"/>
      <c r="AAN43" s="44"/>
      <c r="AAO43" s="44"/>
      <c r="AAP43" s="44"/>
      <c r="AAQ43" s="44"/>
      <c r="AAR43" s="44"/>
      <c r="AAS43" s="44"/>
      <c r="AAT43" s="44"/>
      <c r="AAU43" s="44"/>
      <c r="AAV43" s="44"/>
      <c r="AAW43" s="44"/>
      <c r="AAX43" s="44"/>
      <c r="AAY43" s="44"/>
      <c r="AAZ43" s="44"/>
      <c r="ABA43" s="44"/>
      <c r="ABB43" s="44"/>
      <c r="ABC43" s="44"/>
      <c r="ABD43" s="44"/>
      <c r="ABE43" s="44"/>
      <c r="ABF43" s="44"/>
      <c r="ABG43" s="44"/>
      <c r="ABH43" s="44"/>
      <c r="ABI43" s="44"/>
      <c r="ABJ43" s="44"/>
      <c r="ABK43" s="44"/>
      <c r="ABL43" s="44"/>
      <c r="ABM43" s="44"/>
      <c r="ABN43" s="44"/>
      <c r="ABO43" s="44"/>
      <c r="ABP43" s="44"/>
      <c r="ABQ43" s="44"/>
      <c r="ABR43" s="44"/>
      <c r="ABS43" s="44"/>
      <c r="ABT43" s="44"/>
      <c r="ABU43" s="44"/>
      <c r="ABV43" s="44"/>
      <c r="ABW43" s="44"/>
      <c r="ABX43" s="44"/>
      <c r="ABY43" s="44"/>
      <c r="ABZ43" s="44"/>
      <c r="ACA43" s="44"/>
      <c r="ACB43" s="44"/>
      <c r="ACC43" s="44"/>
      <c r="ACD43" s="44"/>
      <c r="ACE43" s="44"/>
      <c r="ACF43" s="44"/>
      <c r="ACG43" s="44"/>
      <c r="ACH43" s="44"/>
      <c r="ACI43" s="44"/>
      <c r="ACJ43" s="44"/>
      <c r="ACK43" s="44"/>
      <c r="ACL43" s="44"/>
      <c r="ACM43" s="44"/>
      <c r="ACN43" s="44"/>
      <c r="ACO43" s="44"/>
      <c r="ACP43" s="44"/>
      <c r="ACQ43" s="44"/>
      <c r="ACR43" s="44"/>
      <c r="ACS43" s="44"/>
      <c r="ACT43" s="44"/>
      <c r="ACU43" s="44"/>
      <c r="ACV43" s="44"/>
      <c r="ACW43" s="44"/>
      <c r="ACX43" s="44"/>
      <c r="ACY43" s="44"/>
      <c r="ACZ43" s="44"/>
      <c r="ADA43" s="44"/>
      <c r="ADB43" s="44"/>
      <c r="ADC43" s="44"/>
      <c r="ADD43" s="44"/>
      <c r="ADE43" s="44"/>
      <c r="ADF43" s="44"/>
      <c r="ADG43" s="44"/>
      <c r="ADH43" s="44"/>
      <c r="ADI43" s="44"/>
      <c r="ADJ43" s="44"/>
      <c r="ADK43" s="44"/>
      <c r="ADL43" s="44"/>
      <c r="ADM43" s="44"/>
      <c r="ADN43" s="44"/>
      <c r="ADO43" s="44"/>
      <c r="ADP43" s="44"/>
      <c r="ADQ43" s="44"/>
      <c r="ADR43" s="44"/>
      <c r="ADS43" s="44"/>
      <c r="ADT43" s="44"/>
      <c r="ADU43" s="44"/>
      <c r="ADV43" s="44"/>
      <c r="ADW43" s="44"/>
      <c r="ADX43" s="44"/>
      <c r="ADY43" s="44"/>
      <c r="ADZ43" s="44"/>
      <c r="AEA43" s="44"/>
      <c r="AEB43" s="44"/>
      <c r="AEC43" s="44"/>
      <c r="AED43" s="44"/>
      <c r="AEE43" s="44"/>
      <c r="AEF43" s="44"/>
      <c r="AEG43" s="44"/>
      <c r="AEH43" s="44"/>
      <c r="AEI43" s="44"/>
      <c r="AEJ43" s="44"/>
      <c r="AEK43" s="44"/>
      <c r="AEL43" s="44"/>
      <c r="AEM43" s="44"/>
      <c r="AEN43" s="44"/>
      <c r="AEO43" s="44"/>
      <c r="AEP43" s="44"/>
      <c r="AEQ43" s="44"/>
      <c r="AER43" s="44"/>
      <c r="AES43" s="44"/>
      <c r="AET43" s="44"/>
      <c r="AEU43" s="44"/>
      <c r="AEV43" s="44"/>
      <c r="AEW43" s="44"/>
      <c r="AEX43" s="44"/>
      <c r="AEY43" s="44"/>
      <c r="AEZ43" s="44"/>
      <c r="AFA43" s="44"/>
      <c r="AFB43" s="44"/>
      <c r="AFC43" s="44"/>
      <c r="AFD43" s="44"/>
      <c r="AFE43" s="44"/>
      <c r="AFF43" s="44"/>
      <c r="AFG43" s="44"/>
      <c r="AFH43" s="44"/>
      <c r="AFI43" s="44"/>
      <c r="AFJ43" s="44"/>
      <c r="AFK43" s="44"/>
      <c r="AFL43" s="44"/>
      <c r="AFM43" s="44"/>
      <c r="AFN43" s="44"/>
      <c r="AFO43" s="44"/>
      <c r="AFP43" s="44"/>
      <c r="AFQ43" s="44"/>
      <c r="AFR43" s="44"/>
      <c r="AFS43" s="44"/>
      <c r="AFT43" s="44"/>
      <c r="AFU43" s="44"/>
      <c r="AFV43" s="44"/>
      <c r="AFW43" s="44"/>
      <c r="AFX43" s="44"/>
      <c r="AFY43" s="44"/>
      <c r="AFZ43" s="44"/>
      <c r="AGA43" s="44"/>
      <c r="AGB43" s="44"/>
      <c r="AGC43" s="44"/>
      <c r="AGD43" s="44"/>
      <c r="AGE43" s="44"/>
      <c r="AGF43" s="44"/>
      <c r="AGG43" s="44"/>
      <c r="AGH43" s="44"/>
      <c r="AGI43" s="44"/>
      <c r="AGJ43" s="44"/>
      <c r="AGK43" s="44"/>
      <c r="AGL43" s="44"/>
      <c r="AGM43" s="44"/>
      <c r="AGN43" s="44"/>
      <c r="AGO43" s="44"/>
      <c r="AGP43" s="44"/>
      <c r="AGQ43" s="44"/>
      <c r="AGR43" s="44"/>
      <c r="AGS43" s="44"/>
      <c r="AGT43" s="44"/>
      <c r="AGU43" s="44"/>
      <c r="AGV43" s="44"/>
      <c r="AGW43" s="44"/>
      <c r="AGX43" s="44"/>
      <c r="AGY43" s="44"/>
      <c r="AGZ43" s="44"/>
      <c r="AHA43" s="44"/>
      <c r="AHB43" s="44"/>
      <c r="AHC43" s="44"/>
      <c r="AHD43" s="44"/>
      <c r="AHE43" s="44"/>
      <c r="AHF43" s="44"/>
      <c r="AHG43" s="44"/>
      <c r="AHH43" s="44"/>
      <c r="AHI43" s="44"/>
      <c r="AHJ43" s="44"/>
      <c r="AHK43" s="44"/>
      <c r="AHL43" s="44"/>
      <c r="AHM43" s="44"/>
      <c r="AHN43" s="44"/>
      <c r="AHO43" s="44"/>
      <c r="AHP43" s="44"/>
      <c r="AHQ43" s="44"/>
      <c r="AHR43" s="44"/>
      <c r="AHS43" s="44"/>
      <c r="AHT43" s="44"/>
      <c r="AHU43" s="44"/>
      <c r="AHV43" s="44"/>
      <c r="AHW43" s="44"/>
      <c r="AHX43" s="44"/>
      <c r="AHY43" s="44"/>
      <c r="AHZ43" s="44"/>
      <c r="AIA43" s="44"/>
      <c r="AIB43" s="44"/>
      <c r="AIC43" s="44"/>
      <c r="AID43" s="44"/>
      <c r="AIE43" s="44"/>
      <c r="AIF43" s="44"/>
      <c r="AIG43" s="44"/>
      <c r="AIH43" s="44"/>
      <c r="AII43" s="44"/>
      <c r="AIJ43" s="44"/>
      <c r="AIK43" s="44"/>
      <c r="AIL43" s="44"/>
      <c r="AIM43" s="44"/>
      <c r="AIN43" s="44"/>
      <c r="AIO43" s="44"/>
      <c r="AIP43" s="44"/>
      <c r="AIQ43" s="44"/>
      <c r="AIR43" s="44"/>
      <c r="AIS43" s="44"/>
      <c r="AIT43" s="44"/>
      <c r="AIU43" s="44"/>
      <c r="AIV43" s="44"/>
      <c r="AIW43" s="44"/>
      <c r="AIX43" s="44"/>
      <c r="AIY43" s="44"/>
      <c r="AIZ43" s="44"/>
      <c r="AJA43" s="44"/>
      <c r="AJB43" s="44"/>
      <c r="AJC43" s="44"/>
      <c r="AJD43" s="44"/>
      <c r="AJE43" s="44"/>
      <c r="AJF43" s="44"/>
      <c r="AJG43" s="44"/>
      <c r="AJH43" s="44"/>
      <c r="AJI43" s="44"/>
      <c r="AJJ43" s="44"/>
      <c r="AJK43" s="44"/>
      <c r="AJL43" s="44"/>
      <c r="AJM43" s="44"/>
      <c r="AJN43" s="44"/>
      <c r="AJO43" s="44"/>
      <c r="AJP43" s="44"/>
      <c r="AJQ43" s="44"/>
      <c r="AJR43" s="44"/>
      <c r="AJS43" s="44"/>
      <c r="AJT43" s="44"/>
      <c r="AJU43" s="44"/>
      <c r="AJV43" s="44"/>
      <c r="AJW43" s="44"/>
      <c r="AJX43" s="44"/>
      <c r="AJY43" s="44"/>
      <c r="AJZ43" s="44"/>
      <c r="AKA43" s="44"/>
      <c r="AKB43" s="44"/>
      <c r="AKC43" s="44"/>
      <c r="AKD43" s="44"/>
      <c r="AKE43" s="44"/>
      <c r="AKF43" s="44"/>
      <c r="AKG43" s="44"/>
      <c r="AKH43" s="44"/>
      <c r="AKI43" s="44"/>
      <c r="AKJ43" s="44"/>
      <c r="AKK43" s="44"/>
      <c r="AKL43" s="44"/>
      <c r="AKM43" s="44"/>
      <c r="AKN43" s="44"/>
      <c r="AKO43" s="44"/>
      <c r="AKP43" s="44"/>
      <c r="AKQ43" s="44"/>
      <c r="AKR43" s="44"/>
      <c r="AKS43" s="44"/>
      <c r="AKT43" s="44"/>
      <c r="AKU43" s="44"/>
      <c r="AKV43" s="44"/>
      <c r="AKW43" s="44"/>
      <c r="AKX43" s="44"/>
      <c r="AKY43" s="44"/>
      <c r="AKZ43" s="44"/>
      <c r="ALA43" s="44"/>
      <c r="ALB43" s="44"/>
      <c r="ALC43" s="44"/>
      <c r="ALD43" s="44"/>
      <c r="ALE43" s="44"/>
      <c r="ALF43" s="44"/>
      <c r="ALG43" s="44"/>
      <c r="ALH43" s="44"/>
      <c r="ALI43" s="44"/>
      <c r="ALJ43" s="44"/>
      <c r="ALK43" s="44"/>
      <c r="ALL43" s="44"/>
      <c r="ALM43" s="44"/>
      <c r="ALN43" s="44"/>
      <c r="ALO43" s="44"/>
      <c r="ALP43" s="44"/>
      <c r="ALQ43" s="44"/>
      <c r="ALR43" s="44"/>
      <c r="ALS43" s="44"/>
      <c r="ALT43" s="44"/>
      <c r="ALU43" s="44"/>
      <c r="ALV43" s="44"/>
      <c r="ALW43" s="44"/>
      <c r="ALX43" s="44"/>
      <c r="ALY43" s="44"/>
      <c r="ALZ43" s="44"/>
      <c r="AMA43" s="44"/>
      <c r="AMB43" s="44"/>
      <c r="AMC43" s="44"/>
      <c r="AMD43" s="44"/>
      <c r="AME43" s="44"/>
      <c r="AMF43" s="44"/>
      <c r="AMG43" s="44"/>
      <c r="AMH43" s="44"/>
      <c r="AMI43" s="44"/>
    </row>
    <row r="44" spans="1:1024" s="33" customFormat="1" x14ac:dyDescent="0.25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4"/>
      <c r="IX44" s="44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4"/>
      <c r="KE44" s="44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4"/>
      <c r="LJ44" s="44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4"/>
      <c r="MM44" s="44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4"/>
      <c r="NL44" s="44"/>
      <c r="NM44" s="44"/>
      <c r="NN44" s="44"/>
      <c r="NO44" s="44"/>
      <c r="NP44" s="44"/>
      <c r="NQ44" s="44"/>
      <c r="NR44" s="44"/>
      <c r="NS44" s="44"/>
      <c r="NT44" s="44"/>
      <c r="NU44" s="44"/>
      <c r="NV44" s="44"/>
      <c r="NW44" s="44"/>
      <c r="NX44" s="44"/>
      <c r="NY44" s="44"/>
      <c r="NZ44" s="44"/>
      <c r="OA44" s="44"/>
      <c r="OB44" s="44"/>
      <c r="OC44" s="44"/>
      <c r="OD44" s="44"/>
      <c r="OE44" s="44"/>
      <c r="OF44" s="44"/>
      <c r="OG44" s="44"/>
      <c r="OH44" s="44"/>
      <c r="OI44" s="44"/>
      <c r="OJ44" s="44"/>
      <c r="OK44" s="44"/>
      <c r="OL44" s="44"/>
      <c r="OM44" s="44"/>
      <c r="ON44" s="44"/>
      <c r="OO44" s="44"/>
      <c r="OP44" s="44"/>
      <c r="OQ44" s="44"/>
      <c r="OR44" s="44"/>
      <c r="OS44" s="44"/>
      <c r="OT44" s="44"/>
      <c r="OU44" s="44"/>
      <c r="OV44" s="44"/>
      <c r="OW44" s="44"/>
      <c r="OX44" s="44"/>
      <c r="OY44" s="44"/>
      <c r="OZ44" s="44"/>
      <c r="PA44" s="44"/>
      <c r="PB44" s="44"/>
      <c r="PC44" s="44"/>
      <c r="PD44" s="44"/>
      <c r="PE44" s="44"/>
      <c r="PF44" s="44"/>
      <c r="PG44" s="44"/>
      <c r="PH44" s="44"/>
      <c r="PI44" s="44"/>
      <c r="PJ44" s="44"/>
      <c r="PK44" s="44"/>
      <c r="PL44" s="44"/>
      <c r="PM44" s="44"/>
      <c r="PN44" s="44"/>
      <c r="PO44" s="44"/>
      <c r="PP44" s="44"/>
      <c r="PQ44" s="44"/>
      <c r="PR44" s="44"/>
      <c r="PS44" s="44"/>
      <c r="PT44" s="44"/>
      <c r="PU44" s="44"/>
      <c r="PV44" s="44"/>
      <c r="PW44" s="44"/>
      <c r="PX44" s="44"/>
      <c r="PY44" s="44"/>
      <c r="PZ44" s="44"/>
      <c r="QA44" s="44"/>
      <c r="QB44" s="44"/>
      <c r="QC44" s="44"/>
      <c r="QD44" s="44"/>
      <c r="QE44" s="44"/>
      <c r="QF44" s="44"/>
      <c r="QG44" s="44"/>
      <c r="QH44" s="44"/>
      <c r="QI44" s="44"/>
      <c r="QJ44" s="44"/>
      <c r="QK44" s="44"/>
      <c r="QL44" s="44"/>
      <c r="QM44" s="44"/>
      <c r="QN44" s="44"/>
      <c r="QO44" s="44"/>
      <c r="QP44" s="44"/>
      <c r="QQ44" s="44"/>
      <c r="QR44" s="44"/>
      <c r="QS44" s="44"/>
      <c r="QT44" s="44"/>
      <c r="QU44" s="44"/>
      <c r="QV44" s="44"/>
      <c r="QW44" s="44"/>
      <c r="QX44" s="44"/>
      <c r="QY44" s="44"/>
      <c r="QZ44" s="44"/>
      <c r="RA44" s="44"/>
      <c r="RB44" s="44"/>
      <c r="RC44" s="44"/>
      <c r="RD44" s="44"/>
      <c r="RE44" s="44"/>
      <c r="RF44" s="44"/>
      <c r="RG44" s="44"/>
      <c r="RH44" s="44"/>
      <c r="RI44" s="44"/>
      <c r="RJ44" s="44"/>
      <c r="RK44" s="44"/>
      <c r="RL44" s="44"/>
      <c r="RM44" s="44"/>
      <c r="RN44" s="44"/>
      <c r="RO44" s="44"/>
      <c r="RP44" s="44"/>
      <c r="RQ44" s="44"/>
      <c r="RR44" s="44"/>
      <c r="RS44" s="44"/>
      <c r="RT44" s="44"/>
      <c r="RU44" s="44"/>
      <c r="RV44" s="44"/>
      <c r="RW44" s="44"/>
      <c r="RX44" s="44"/>
      <c r="RY44" s="44"/>
      <c r="RZ44" s="44"/>
      <c r="SA44" s="44"/>
      <c r="SB44" s="44"/>
      <c r="SC44" s="44"/>
      <c r="SD44" s="44"/>
      <c r="SE44" s="44"/>
      <c r="SF44" s="44"/>
      <c r="SG44" s="44"/>
      <c r="SH44" s="44"/>
      <c r="SI44" s="44"/>
      <c r="SJ44" s="44"/>
      <c r="SK44" s="44"/>
      <c r="SL44" s="44"/>
      <c r="SM44" s="44"/>
      <c r="SN44" s="44"/>
      <c r="SO44" s="44"/>
      <c r="SP44" s="44"/>
      <c r="SQ44" s="44"/>
      <c r="SR44" s="44"/>
      <c r="SS44" s="44"/>
      <c r="ST44" s="44"/>
      <c r="SU44" s="44"/>
      <c r="SV44" s="44"/>
      <c r="SW44" s="44"/>
      <c r="SX44" s="44"/>
      <c r="SY44" s="44"/>
      <c r="SZ44" s="44"/>
      <c r="TA44" s="44"/>
      <c r="TB44" s="44"/>
      <c r="TC44" s="44"/>
      <c r="TD44" s="44"/>
      <c r="TE44" s="44"/>
      <c r="TF44" s="44"/>
      <c r="TG44" s="44"/>
      <c r="TH44" s="44"/>
      <c r="TI44" s="44"/>
      <c r="TJ44" s="44"/>
      <c r="TK44" s="44"/>
      <c r="TL44" s="44"/>
      <c r="TM44" s="44"/>
      <c r="TN44" s="44"/>
      <c r="TO44" s="44"/>
      <c r="TP44" s="44"/>
      <c r="TQ44" s="44"/>
      <c r="TR44" s="44"/>
      <c r="TS44" s="44"/>
      <c r="TT44" s="44"/>
      <c r="TU44" s="44"/>
      <c r="TV44" s="44"/>
      <c r="TW44" s="44"/>
      <c r="TX44" s="44"/>
      <c r="TY44" s="44"/>
      <c r="TZ44" s="44"/>
      <c r="UA44" s="44"/>
      <c r="UB44" s="44"/>
      <c r="UC44" s="44"/>
      <c r="UD44" s="44"/>
      <c r="UE44" s="44"/>
      <c r="UF44" s="44"/>
      <c r="UG44" s="44"/>
      <c r="UH44" s="44"/>
      <c r="UI44" s="44"/>
      <c r="UJ44" s="44"/>
      <c r="UK44" s="44"/>
      <c r="UL44" s="44"/>
      <c r="UM44" s="44"/>
      <c r="UN44" s="44"/>
      <c r="UO44" s="44"/>
      <c r="UP44" s="44"/>
      <c r="UQ44" s="44"/>
      <c r="UR44" s="44"/>
      <c r="US44" s="44"/>
      <c r="UT44" s="44"/>
      <c r="UU44" s="44"/>
      <c r="UV44" s="44"/>
      <c r="UW44" s="44"/>
      <c r="UX44" s="44"/>
      <c r="UY44" s="44"/>
      <c r="UZ44" s="44"/>
      <c r="VA44" s="44"/>
      <c r="VB44" s="44"/>
      <c r="VC44" s="44"/>
      <c r="VD44" s="44"/>
      <c r="VE44" s="44"/>
      <c r="VF44" s="44"/>
      <c r="VG44" s="44"/>
      <c r="VH44" s="44"/>
      <c r="VI44" s="44"/>
      <c r="VJ44" s="44"/>
      <c r="VK44" s="44"/>
      <c r="VL44" s="44"/>
      <c r="VM44" s="44"/>
      <c r="VN44" s="44"/>
      <c r="VO44" s="44"/>
      <c r="VP44" s="44"/>
      <c r="VQ44" s="44"/>
      <c r="VR44" s="44"/>
      <c r="VS44" s="44"/>
      <c r="VT44" s="44"/>
      <c r="VU44" s="44"/>
      <c r="VV44" s="44"/>
      <c r="VW44" s="44"/>
      <c r="VX44" s="44"/>
      <c r="VY44" s="44"/>
      <c r="VZ44" s="44"/>
      <c r="WA44" s="44"/>
      <c r="WB44" s="44"/>
      <c r="WC44" s="44"/>
      <c r="WD44" s="44"/>
      <c r="WE44" s="44"/>
      <c r="WF44" s="44"/>
      <c r="WG44" s="44"/>
      <c r="WH44" s="44"/>
      <c r="WI44" s="44"/>
      <c r="WJ44" s="44"/>
      <c r="WK44" s="44"/>
      <c r="WL44" s="44"/>
      <c r="WM44" s="44"/>
      <c r="WN44" s="44"/>
      <c r="WO44" s="44"/>
      <c r="WP44" s="44"/>
      <c r="WQ44" s="44"/>
      <c r="WR44" s="44"/>
      <c r="WS44" s="44"/>
      <c r="WT44" s="44"/>
      <c r="WU44" s="44"/>
      <c r="WV44" s="44"/>
      <c r="WW44" s="44"/>
      <c r="WX44" s="44"/>
      <c r="WY44" s="44"/>
      <c r="WZ44" s="44"/>
      <c r="XA44" s="44"/>
      <c r="XB44" s="44"/>
      <c r="XC44" s="44"/>
      <c r="XD44" s="44"/>
      <c r="XE44" s="44"/>
      <c r="XF44" s="44"/>
      <c r="XG44" s="44"/>
      <c r="XH44" s="44"/>
      <c r="XI44" s="44"/>
      <c r="XJ44" s="44"/>
      <c r="XK44" s="44"/>
      <c r="XL44" s="44"/>
      <c r="XM44" s="44"/>
      <c r="XN44" s="44"/>
      <c r="XO44" s="44"/>
      <c r="XP44" s="44"/>
      <c r="XQ44" s="44"/>
      <c r="XR44" s="44"/>
      <c r="XS44" s="44"/>
      <c r="XT44" s="44"/>
      <c r="XU44" s="44"/>
      <c r="XV44" s="44"/>
      <c r="XW44" s="44"/>
      <c r="XX44" s="44"/>
      <c r="XY44" s="44"/>
      <c r="XZ44" s="44"/>
      <c r="YA44" s="44"/>
      <c r="YB44" s="44"/>
      <c r="YC44" s="44"/>
      <c r="YD44" s="44"/>
      <c r="YE44" s="44"/>
      <c r="YF44" s="44"/>
      <c r="YG44" s="44"/>
      <c r="YH44" s="44"/>
      <c r="YI44" s="44"/>
      <c r="YJ44" s="44"/>
      <c r="YK44" s="44"/>
      <c r="YL44" s="44"/>
      <c r="YM44" s="44"/>
      <c r="YN44" s="44"/>
      <c r="YO44" s="44"/>
      <c r="YP44" s="44"/>
      <c r="YQ44" s="44"/>
      <c r="YR44" s="44"/>
      <c r="YS44" s="44"/>
      <c r="YT44" s="44"/>
      <c r="YU44" s="44"/>
      <c r="YV44" s="44"/>
      <c r="YW44" s="44"/>
      <c r="YX44" s="44"/>
      <c r="YY44" s="44"/>
      <c r="YZ44" s="44"/>
      <c r="ZA44" s="44"/>
      <c r="ZB44" s="44"/>
      <c r="ZC44" s="44"/>
      <c r="ZD44" s="44"/>
      <c r="ZE44" s="44"/>
      <c r="ZF44" s="44"/>
      <c r="ZG44" s="44"/>
      <c r="ZH44" s="44"/>
      <c r="ZI44" s="44"/>
      <c r="ZJ44" s="44"/>
      <c r="ZK44" s="44"/>
      <c r="ZL44" s="44"/>
      <c r="ZM44" s="44"/>
      <c r="ZN44" s="44"/>
      <c r="ZO44" s="44"/>
      <c r="ZP44" s="44"/>
      <c r="ZQ44" s="44"/>
      <c r="ZR44" s="44"/>
      <c r="ZS44" s="44"/>
      <c r="ZT44" s="44"/>
      <c r="ZU44" s="44"/>
      <c r="ZV44" s="44"/>
      <c r="ZW44" s="44"/>
      <c r="ZX44" s="44"/>
      <c r="ZY44" s="44"/>
      <c r="ZZ44" s="44"/>
      <c r="AAA44" s="44"/>
      <c r="AAB44" s="44"/>
      <c r="AAC44" s="44"/>
      <c r="AAD44" s="44"/>
      <c r="AAE44" s="44"/>
      <c r="AAF44" s="44"/>
      <c r="AAG44" s="44"/>
      <c r="AAH44" s="44"/>
      <c r="AAI44" s="44"/>
      <c r="AAJ44" s="44"/>
      <c r="AAK44" s="44"/>
      <c r="AAL44" s="44"/>
      <c r="AAM44" s="44"/>
      <c r="AAN44" s="44"/>
      <c r="AAO44" s="44"/>
      <c r="AAP44" s="44"/>
      <c r="AAQ44" s="44"/>
      <c r="AAR44" s="44"/>
      <c r="AAS44" s="44"/>
      <c r="AAT44" s="44"/>
      <c r="AAU44" s="44"/>
      <c r="AAV44" s="44"/>
      <c r="AAW44" s="44"/>
      <c r="AAX44" s="44"/>
      <c r="AAY44" s="44"/>
      <c r="AAZ44" s="44"/>
      <c r="ABA44" s="44"/>
      <c r="ABB44" s="44"/>
      <c r="ABC44" s="44"/>
      <c r="ABD44" s="44"/>
      <c r="ABE44" s="44"/>
      <c r="ABF44" s="44"/>
      <c r="ABG44" s="44"/>
      <c r="ABH44" s="44"/>
      <c r="ABI44" s="44"/>
      <c r="ABJ44" s="44"/>
      <c r="ABK44" s="44"/>
      <c r="ABL44" s="44"/>
      <c r="ABM44" s="44"/>
      <c r="ABN44" s="44"/>
      <c r="ABO44" s="44"/>
      <c r="ABP44" s="44"/>
      <c r="ABQ44" s="44"/>
      <c r="ABR44" s="44"/>
      <c r="ABS44" s="44"/>
      <c r="ABT44" s="44"/>
      <c r="ABU44" s="44"/>
      <c r="ABV44" s="44"/>
      <c r="ABW44" s="44"/>
      <c r="ABX44" s="44"/>
      <c r="ABY44" s="44"/>
      <c r="ABZ44" s="44"/>
      <c r="ACA44" s="44"/>
      <c r="ACB44" s="44"/>
      <c r="ACC44" s="44"/>
      <c r="ACD44" s="44"/>
      <c r="ACE44" s="44"/>
      <c r="ACF44" s="44"/>
      <c r="ACG44" s="44"/>
      <c r="ACH44" s="44"/>
      <c r="ACI44" s="44"/>
      <c r="ACJ44" s="44"/>
      <c r="ACK44" s="44"/>
      <c r="ACL44" s="44"/>
      <c r="ACM44" s="44"/>
      <c r="ACN44" s="44"/>
      <c r="ACO44" s="44"/>
      <c r="ACP44" s="44"/>
      <c r="ACQ44" s="44"/>
      <c r="ACR44" s="44"/>
      <c r="ACS44" s="44"/>
      <c r="ACT44" s="44"/>
      <c r="ACU44" s="44"/>
      <c r="ACV44" s="44"/>
      <c r="ACW44" s="44"/>
      <c r="ACX44" s="44"/>
      <c r="ACY44" s="44"/>
      <c r="ACZ44" s="44"/>
      <c r="ADA44" s="44"/>
      <c r="ADB44" s="44"/>
      <c r="ADC44" s="44"/>
      <c r="ADD44" s="44"/>
      <c r="ADE44" s="44"/>
      <c r="ADF44" s="44"/>
      <c r="ADG44" s="44"/>
      <c r="ADH44" s="44"/>
      <c r="ADI44" s="44"/>
      <c r="ADJ44" s="44"/>
      <c r="ADK44" s="44"/>
      <c r="ADL44" s="44"/>
      <c r="ADM44" s="44"/>
      <c r="ADN44" s="44"/>
      <c r="ADO44" s="44"/>
      <c r="ADP44" s="44"/>
      <c r="ADQ44" s="44"/>
      <c r="ADR44" s="44"/>
      <c r="ADS44" s="44"/>
      <c r="ADT44" s="44"/>
      <c r="ADU44" s="44"/>
      <c r="ADV44" s="44"/>
      <c r="ADW44" s="44"/>
      <c r="ADX44" s="44"/>
      <c r="ADY44" s="44"/>
      <c r="ADZ44" s="44"/>
      <c r="AEA44" s="44"/>
      <c r="AEB44" s="44"/>
      <c r="AEC44" s="44"/>
      <c r="AED44" s="44"/>
      <c r="AEE44" s="44"/>
      <c r="AEF44" s="44"/>
      <c r="AEG44" s="44"/>
      <c r="AEH44" s="44"/>
      <c r="AEI44" s="44"/>
      <c r="AEJ44" s="44"/>
      <c r="AEK44" s="44"/>
      <c r="AEL44" s="44"/>
      <c r="AEM44" s="44"/>
      <c r="AEN44" s="44"/>
      <c r="AEO44" s="44"/>
      <c r="AEP44" s="44"/>
      <c r="AEQ44" s="44"/>
      <c r="AER44" s="44"/>
      <c r="AES44" s="44"/>
      <c r="AET44" s="44"/>
      <c r="AEU44" s="44"/>
      <c r="AEV44" s="44"/>
      <c r="AEW44" s="44"/>
      <c r="AEX44" s="44"/>
      <c r="AEY44" s="44"/>
      <c r="AEZ44" s="44"/>
      <c r="AFA44" s="44"/>
      <c r="AFB44" s="44"/>
      <c r="AFC44" s="44"/>
      <c r="AFD44" s="44"/>
      <c r="AFE44" s="44"/>
      <c r="AFF44" s="44"/>
      <c r="AFG44" s="44"/>
      <c r="AFH44" s="44"/>
      <c r="AFI44" s="44"/>
      <c r="AFJ44" s="44"/>
      <c r="AFK44" s="44"/>
      <c r="AFL44" s="44"/>
      <c r="AFM44" s="44"/>
      <c r="AFN44" s="44"/>
      <c r="AFO44" s="44"/>
      <c r="AFP44" s="44"/>
      <c r="AFQ44" s="44"/>
      <c r="AFR44" s="44"/>
      <c r="AFS44" s="44"/>
      <c r="AFT44" s="44"/>
      <c r="AFU44" s="44"/>
      <c r="AFV44" s="44"/>
      <c r="AFW44" s="44"/>
      <c r="AFX44" s="44"/>
      <c r="AFY44" s="44"/>
      <c r="AFZ44" s="44"/>
      <c r="AGA44" s="44"/>
      <c r="AGB44" s="44"/>
      <c r="AGC44" s="44"/>
      <c r="AGD44" s="44"/>
      <c r="AGE44" s="44"/>
      <c r="AGF44" s="44"/>
      <c r="AGG44" s="44"/>
      <c r="AGH44" s="44"/>
      <c r="AGI44" s="44"/>
      <c r="AGJ44" s="44"/>
      <c r="AGK44" s="44"/>
      <c r="AGL44" s="44"/>
      <c r="AGM44" s="44"/>
      <c r="AGN44" s="44"/>
      <c r="AGO44" s="44"/>
      <c r="AGP44" s="44"/>
      <c r="AGQ44" s="44"/>
      <c r="AGR44" s="44"/>
      <c r="AGS44" s="44"/>
      <c r="AGT44" s="44"/>
      <c r="AGU44" s="44"/>
      <c r="AGV44" s="44"/>
      <c r="AGW44" s="44"/>
      <c r="AGX44" s="44"/>
      <c r="AGY44" s="44"/>
      <c r="AGZ44" s="44"/>
      <c r="AHA44" s="44"/>
      <c r="AHB44" s="44"/>
      <c r="AHC44" s="44"/>
      <c r="AHD44" s="44"/>
      <c r="AHE44" s="44"/>
      <c r="AHF44" s="44"/>
      <c r="AHG44" s="44"/>
      <c r="AHH44" s="44"/>
      <c r="AHI44" s="44"/>
      <c r="AHJ44" s="44"/>
      <c r="AHK44" s="44"/>
      <c r="AHL44" s="44"/>
      <c r="AHM44" s="44"/>
      <c r="AHN44" s="44"/>
      <c r="AHO44" s="44"/>
      <c r="AHP44" s="44"/>
      <c r="AHQ44" s="44"/>
      <c r="AHR44" s="44"/>
      <c r="AHS44" s="44"/>
      <c r="AHT44" s="44"/>
      <c r="AHU44" s="44"/>
      <c r="AHV44" s="44"/>
      <c r="AHW44" s="44"/>
      <c r="AHX44" s="44"/>
      <c r="AHY44" s="44"/>
      <c r="AHZ44" s="44"/>
      <c r="AIA44" s="44"/>
      <c r="AIB44" s="44"/>
      <c r="AIC44" s="44"/>
      <c r="AID44" s="44"/>
      <c r="AIE44" s="44"/>
      <c r="AIF44" s="44"/>
      <c r="AIG44" s="44"/>
      <c r="AIH44" s="44"/>
      <c r="AII44" s="44"/>
      <c r="AIJ44" s="44"/>
      <c r="AIK44" s="44"/>
      <c r="AIL44" s="44"/>
      <c r="AIM44" s="44"/>
      <c r="AIN44" s="44"/>
      <c r="AIO44" s="44"/>
      <c r="AIP44" s="44"/>
      <c r="AIQ44" s="44"/>
      <c r="AIR44" s="44"/>
      <c r="AIS44" s="44"/>
      <c r="AIT44" s="44"/>
      <c r="AIU44" s="44"/>
      <c r="AIV44" s="44"/>
      <c r="AIW44" s="44"/>
      <c r="AIX44" s="44"/>
      <c r="AIY44" s="44"/>
      <c r="AIZ44" s="44"/>
      <c r="AJA44" s="44"/>
      <c r="AJB44" s="44"/>
      <c r="AJC44" s="44"/>
      <c r="AJD44" s="44"/>
      <c r="AJE44" s="44"/>
      <c r="AJF44" s="44"/>
      <c r="AJG44" s="44"/>
      <c r="AJH44" s="44"/>
      <c r="AJI44" s="44"/>
      <c r="AJJ44" s="44"/>
      <c r="AJK44" s="44"/>
      <c r="AJL44" s="44"/>
      <c r="AJM44" s="44"/>
      <c r="AJN44" s="44"/>
      <c r="AJO44" s="44"/>
      <c r="AJP44" s="44"/>
      <c r="AJQ44" s="44"/>
      <c r="AJR44" s="44"/>
      <c r="AJS44" s="44"/>
      <c r="AJT44" s="44"/>
      <c r="AJU44" s="44"/>
      <c r="AJV44" s="44"/>
      <c r="AJW44" s="44"/>
      <c r="AJX44" s="44"/>
      <c r="AJY44" s="44"/>
      <c r="AJZ44" s="44"/>
      <c r="AKA44" s="44"/>
      <c r="AKB44" s="44"/>
      <c r="AKC44" s="44"/>
      <c r="AKD44" s="44"/>
      <c r="AKE44" s="44"/>
      <c r="AKF44" s="44"/>
      <c r="AKG44" s="44"/>
      <c r="AKH44" s="44"/>
      <c r="AKI44" s="44"/>
      <c r="AKJ44" s="44"/>
      <c r="AKK44" s="44"/>
      <c r="AKL44" s="44"/>
      <c r="AKM44" s="44"/>
      <c r="AKN44" s="44"/>
      <c r="AKO44" s="44"/>
      <c r="AKP44" s="44"/>
      <c r="AKQ44" s="44"/>
      <c r="AKR44" s="44"/>
      <c r="AKS44" s="44"/>
      <c r="AKT44" s="44"/>
      <c r="AKU44" s="44"/>
      <c r="AKV44" s="44"/>
      <c r="AKW44" s="44"/>
      <c r="AKX44" s="44"/>
      <c r="AKY44" s="44"/>
      <c r="AKZ44" s="44"/>
      <c r="ALA44" s="44"/>
      <c r="ALB44" s="44"/>
      <c r="ALC44" s="44"/>
      <c r="ALD44" s="44"/>
      <c r="ALE44" s="44"/>
      <c r="ALF44" s="44"/>
      <c r="ALG44" s="44"/>
      <c r="ALH44" s="44"/>
      <c r="ALI44" s="44"/>
      <c r="ALJ44" s="44"/>
      <c r="ALK44" s="44"/>
      <c r="ALL44" s="44"/>
      <c r="ALM44" s="44"/>
      <c r="ALN44" s="44"/>
      <c r="ALO44" s="44"/>
      <c r="ALP44" s="44"/>
      <c r="ALQ44" s="44"/>
      <c r="ALR44" s="44"/>
      <c r="ALS44" s="44"/>
      <c r="ALT44" s="44"/>
      <c r="ALU44" s="44"/>
      <c r="ALV44" s="44"/>
      <c r="ALW44" s="44"/>
      <c r="ALX44" s="44"/>
      <c r="ALY44" s="44"/>
      <c r="ALZ44" s="44"/>
      <c r="AMA44" s="44"/>
      <c r="AMB44" s="44"/>
      <c r="AMC44" s="44"/>
      <c r="AMD44" s="44"/>
      <c r="AME44" s="44"/>
      <c r="AMF44" s="44"/>
      <c r="AMG44" s="44"/>
      <c r="AMH44" s="44"/>
      <c r="AMI44" s="44"/>
      <c r="AMJ44" s="44"/>
    </row>
    <row r="45" spans="1:1024" s="33" customFormat="1" x14ac:dyDescent="0.25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4"/>
      <c r="FF45" s="44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4"/>
      <c r="GL45" s="44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4"/>
      <c r="HR45" s="44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4"/>
      <c r="IX45" s="44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4"/>
      <c r="KE45" s="44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4"/>
      <c r="LJ45" s="44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4"/>
      <c r="MM45" s="44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4"/>
      <c r="NL45" s="44"/>
      <c r="NM45" s="44"/>
      <c r="NN45" s="44"/>
      <c r="NO45" s="44"/>
      <c r="NP45" s="44"/>
      <c r="NQ45" s="44"/>
      <c r="NR45" s="44"/>
      <c r="NS45" s="44"/>
      <c r="NT45" s="44"/>
      <c r="NU45" s="44"/>
      <c r="NV45" s="44"/>
      <c r="NW45" s="44"/>
      <c r="NX45" s="44"/>
      <c r="NY45" s="44"/>
      <c r="NZ45" s="44"/>
      <c r="OA45" s="44"/>
      <c r="OB45" s="44"/>
      <c r="OC45" s="44"/>
      <c r="OD45" s="44"/>
      <c r="OE45" s="44"/>
      <c r="OF45" s="44"/>
      <c r="OG45" s="44"/>
      <c r="OH45" s="44"/>
      <c r="OI45" s="44"/>
      <c r="OJ45" s="44"/>
      <c r="OK45" s="44"/>
      <c r="OL45" s="44"/>
      <c r="OM45" s="44"/>
      <c r="ON45" s="44"/>
      <c r="OO45" s="44"/>
      <c r="OP45" s="44"/>
      <c r="OQ45" s="44"/>
      <c r="OR45" s="44"/>
      <c r="OS45" s="44"/>
      <c r="OT45" s="44"/>
      <c r="OU45" s="44"/>
      <c r="OV45" s="44"/>
      <c r="OW45" s="44"/>
      <c r="OX45" s="44"/>
      <c r="OY45" s="44"/>
      <c r="OZ45" s="44"/>
      <c r="PA45" s="44"/>
      <c r="PB45" s="44"/>
      <c r="PC45" s="44"/>
      <c r="PD45" s="44"/>
      <c r="PE45" s="44"/>
      <c r="PF45" s="44"/>
      <c r="PG45" s="44"/>
      <c r="PH45" s="44"/>
      <c r="PI45" s="44"/>
      <c r="PJ45" s="44"/>
      <c r="PK45" s="44"/>
      <c r="PL45" s="44"/>
      <c r="PM45" s="44"/>
      <c r="PN45" s="44"/>
      <c r="PO45" s="44"/>
      <c r="PP45" s="44"/>
      <c r="PQ45" s="44"/>
      <c r="PR45" s="44"/>
      <c r="PS45" s="44"/>
      <c r="PT45" s="44"/>
      <c r="PU45" s="44"/>
      <c r="PV45" s="44"/>
      <c r="PW45" s="44"/>
      <c r="PX45" s="44"/>
      <c r="PY45" s="44"/>
      <c r="PZ45" s="44"/>
      <c r="QA45" s="44"/>
      <c r="QB45" s="44"/>
      <c r="QC45" s="44"/>
      <c r="QD45" s="44"/>
      <c r="QE45" s="44"/>
      <c r="QF45" s="44"/>
      <c r="QG45" s="44"/>
      <c r="QH45" s="44"/>
      <c r="QI45" s="44"/>
      <c r="QJ45" s="44"/>
      <c r="QK45" s="44"/>
      <c r="QL45" s="44"/>
      <c r="QM45" s="44"/>
      <c r="QN45" s="44"/>
      <c r="QO45" s="44"/>
      <c r="QP45" s="44"/>
      <c r="QQ45" s="44"/>
      <c r="QR45" s="44"/>
      <c r="QS45" s="44"/>
      <c r="QT45" s="44"/>
      <c r="QU45" s="44"/>
      <c r="QV45" s="44"/>
      <c r="QW45" s="44"/>
      <c r="QX45" s="44"/>
      <c r="QY45" s="44"/>
      <c r="QZ45" s="44"/>
      <c r="RA45" s="44"/>
      <c r="RB45" s="44"/>
      <c r="RC45" s="44"/>
      <c r="RD45" s="44"/>
      <c r="RE45" s="44"/>
      <c r="RF45" s="44"/>
      <c r="RG45" s="44"/>
      <c r="RH45" s="44"/>
      <c r="RI45" s="44"/>
      <c r="RJ45" s="44"/>
      <c r="RK45" s="44"/>
      <c r="RL45" s="44"/>
      <c r="RM45" s="44"/>
      <c r="RN45" s="44"/>
      <c r="RO45" s="44"/>
      <c r="RP45" s="44"/>
      <c r="RQ45" s="44"/>
      <c r="RR45" s="44"/>
      <c r="RS45" s="44"/>
      <c r="RT45" s="44"/>
      <c r="RU45" s="44"/>
      <c r="RV45" s="44"/>
      <c r="RW45" s="44"/>
      <c r="RX45" s="44"/>
      <c r="RY45" s="44"/>
      <c r="RZ45" s="44"/>
      <c r="SA45" s="44"/>
      <c r="SB45" s="44"/>
      <c r="SC45" s="44"/>
      <c r="SD45" s="44"/>
      <c r="SE45" s="44"/>
      <c r="SF45" s="44"/>
      <c r="SG45" s="44"/>
      <c r="SH45" s="44"/>
      <c r="SI45" s="44"/>
      <c r="SJ45" s="44"/>
      <c r="SK45" s="44"/>
      <c r="SL45" s="44"/>
      <c r="SM45" s="44"/>
      <c r="SN45" s="44"/>
      <c r="SO45" s="44"/>
      <c r="SP45" s="44"/>
      <c r="SQ45" s="44"/>
      <c r="SR45" s="44"/>
      <c r="SS45" s="44"/>
      <c r="ST45" s="44"/>
      <c r="SU45" s="44"/>
      <c r="SV45" s="44"/>
      <c r="SW45" s="44"/>
      <c r="SX45" s="44"/>
      <c r="SY45" s="44"/>
      <c r="SZ45" s="44"/>
      <c r="TA45" s="44"/>
      <c r="TB45" s="44"/>
      <c r="TC45" s="44"/>
      <c r="TD45" s="44"/>
      <c r="TE45" s="44"/>
      <c r="TF45" s="44"/>
      <c r="TG45" s="44"/>
      <c r="TH45" s="44"/>
      <c r="TI45" s="44"/>
      <c r="TJ45" s="44"/>
      <c r="TK45" s="44"/>
      <c r="TL45" s="44"/>
      <c r="TM45" s="44"/>
      <c r="TN45" s="44"/>
      <c r="TO45" s="44"/>
      <c r="TP45" s="44"/>
      <c r="TQ45" s="44"/>
      <c r="TR45" s="44"/>
      <c r="TS45" s="44"/>
      <c r="TT45" s="44"/>
      <c r="TU45" s="44"/>
      <c r="TV45" s="44"/>
      <c r="TW45" s="44"/>
      <c r="TX45" s="44"/>
      <c r="TY45" s="44"/>
      <c r="TZ45" s="44"/>
      <c r="UA45" s="44"/>
      <c r="UB45" s="44"/>
      <c r="UC45" s="44"/>
      <c r="UD45" s="44"/>
      <c r="UE45" s="44"/>
      <c r="UF45" s="44"/>
      <c r="UG45" s="44"/>
      <c r="UH45" s="44"/>
      <c r="UI45" s="44"/>
      <c r="UJ45" s="44"/>
      <c r="UK45" s="44"/>
      <c r="UL45" s="44"/>
      <c r="UM45" s="44"/>
      <c r="UN45" s="44"/>
      <c r="UO45" s="44"/>
      <c r="UP45" s="44"/>
      <c r="UQ45" s="44"/>
      <c r="UR45" s="44"/>
      <c r="US45" s="44"/>
      <c r="UT45" s="44"/>
      <c r="UU45" s="44"/>
      <c r="UV45" s="44"/>
      <c r="UW45" s="44"/>
      <c r="UX45" s="44"/>
      <c r="UY45" s="44"/>
      <c r="UZ45" s="44"/>
      <c r="VA45" s="44"/>
      <c r="VB45" s="44"/>
      <c r="VC45" s="44"/>
      <c r="VD45" s="44"/>
      <c r="VE45" s="44"/>
      <c r="VF45" s="44"/>
      <c r="VG45" s="44"/>
      <c r="VH45" s="44"/>
      <c r="VI45" s="44"/>
      <c r="VJ45" s="44"/>
      <c r="VK45" s="44"/>
      <c r="VL45" s="44"/>
      <c r="VM45" s="44"/>
      <c r="VN45" s="44"/>
      <c r="VO45" s="44"/>
      <c r="VP45" s="44"/>
      <c r="VQ45" s="44"/>
      <c r="VR45" s="44"/>
      <c r="VS45" s="44"/>
      <c r="VT45" s="44"/>
      <c r="VU45" s="44"/>
      <c r="VV45" s="44"/>
      <c r="VW45" s="44"/>
      <c r="VX45" s="44"/>
      <c r="VY45" s="44"/>
      <c r="VZ45" s="44"/>
      <c r="WA45" s="44"/>
      <c r="WB45" s="44"/>
      <c r="WC45" s="44"/>
      <c r="WD45" s="44"/>
      <c r="WE45" s="44"/>
      <c r="WF45" s="44"/>
      <c r="WG45" s="44"/>
      <c r="WH45" s="44"/>
      <c r="WI45" s="44"/>
      <c r="WJ45" s="44"/>
      <c r="WK45" s="44"/>
      <c r="WL45" s="44"/>
      <c r="WM45" s="44"/>
      <c r="WN45" s="44"/>
      <c r="WO45" s="44"/>
      <c r="WP45" s="44"/>
      <c r="WQ45" s="44"/>
      <c r="WR45" s="44"/>
      <c r="WS45" s="44"/>
      <c r="WT45" s="44"/>
      <c r="WU45" s="44"/>
      <c r="WV45" s="44"/>
      <c r="WW45" s="44"/>
      <c r="WX45" s="44"/>
      <c r="WY45" s="44"/>
      <c r="WZ45" s="44"/>
      <c r="XA45" s="44"/>
      <c r="XB45" s="44"/>
      <c r="XC45" s="44"/>
      <c r="XD45" s="44"/>
      <c r="XE45" s="44"/>
      <c r="XF45" s="44"/>
      <c r="XG45" s="44"/>
      <c r="XH45" s="44"/>
      <c r="XI45" s="44"/>
      <c r="XJ45" s="44"/>
      <c r="XK45" s="44"/>
      <c r="XL45" s="44"/>
      <c r="XM45" s="44"/>
      <c r="XN45" s="44"/>
      <c r="XO45" s="44"/>
      <c r="XP45" s="44"/>
      <c r="XQ45" s="44"/>
      <c r="XR45" s="44"/>
      <c r="XS45" s="44"/>
      <c r="XT45" s="44"/>
      <c r="XU45" s="44"/>
      <c r="XV45" s="44"/>
      <c r="XW45" s="44"/>
      <c r="XX45" s="44"/>
      <c r="XY45" s="44"/>
      <c r="XZ45" s="44"/>
      <c r="YA45" s="44"/>
      <c r="YB45" s="44"/>
      <c r="YC45" s="44"/>
      <c r="YD45" s="44"/>
      <c r="YE45" s="44"/>
      <c r="YF45" s="44"/>
      <c r="YG45" s="44"/>
      <c r="YH45" s="44"/>
      <c r="YI45" s="44"/>
      <c r="YJ45" s="44"/>
      <c r="YK45" s="44"/>
      <c r="YL45" s="44"/>
      <c r="YM45" s="44"/>
      <c r="YN45" s="44"/>
      <c r="YO45" s="44"/>
      <c r="YP45" s="44"/>
      <c r="YQ45" s="44"/>
      <c r="YR45" s="44"/>
      <c r="YS45" s="44"/>
      <c r="YT45" s="44"/>
      <c r="YU45" s="44"/>
      <c r="YV45" s="44"/>
      <c r="YW45" s="44"/>
      <c r="YX45" s="44"/>
      <c r="YY45" s="44"/>
      <c r="YZ45" s="44"/>
      <c r="ZA45" s="44"/>
      <c r="ZB45" s="44"/>
      <c r="ZC45" s="44"/>
      <c r="ZD45" s="44"/>
      <c r="ZE45" s="44"/>
      <c r="ZF45" s="44"/>
      <c r="ZG45" s="44"/>
      <c r="ZH45" s="44"/>
      <c r="ZI45" s="44"/>
      <c r="ZJ45" s="44"/>
      <c r="ZK45" s="44"/>
      <c r="ZL45" s="44"/>
      <c r="ZM45" s="44"/>
      <c r="ZN45" s="44"/>
      <c r="ZO45" s="44"/>
      <c r="ZP45" s="44"/>
      <c r="ZQ45" s="44"/>
      <c r="ZR45" s="44"/>
      <c r="ZS45" s="44"/>
      <c r="ZT45" s="44"/>
      <c r="ZU45" s="44"/>
      <c r="ZV45" s="44"/>
      <c r="ZW45" s="44"/>
      <c r="ZX45" s="44"/>
      <c r="ZY45" s="44"/>
      <c r="ZZ45" s="44"/>
      <c r="AAA45" s="44"/>
      <c r="AAB45" s="44"/>
      <c r="AAC45" s="44"/>
      <c r="AAD45" s="44"/>
      <c r="AAE45" s="44"/>
      <c r="AAF45" s="44"/>
      <c r="AAG45" s="44"/>
      <c r="AAH45" s="44"/>
      <c r="AAI45" s="44"/>
      <c r="AAJ45" s="44"/>
      <c r="AAK45" s="44"/>
      <c r="AAL45" s="44"/>
      <c r="AAM45" s="44"/>
      <c r="AAN45" s="44"/>
      <c r="AAO45" s="44"/>
      <c r="AAP45" s="44"/>
      <c r="AAQ45" s="44"/>
      <c r="AAR45" s="44"/>
      <c r="AAS45" s="44"/>
      <c r="AAT45" s="44"/>
      <c r="AAU45" s="44"/>
      <c r="AAV45" s="44"/>
      <c r="AAW45" s="44"/>
      <c r="AAX45" s="44"/>
      <c r="AAY45" s="44"/>
      <c r="AAZ45" s="44"/>
      <c r="ABA45" s="44"/>
      <c r="ABB45" s="44"/>
      <c r="ABC45" s="44"/>
      <c r="ABD45" s="44"/>
      <c r="ABE45" s="44"/>
      <c r="ABF45" s="44"/>
      <c r="ABG45" s="44"/>
      <c r="ABH45" s="44"/>
      <c r="ABI45" s="44"/>
      <c r="ABJ45" s="44"/>
      <c r="ABK45" s="44"/>
      <c r="ABL45" s="44"/>
      <c r="ABM45" s="44"/>
      <c r="ABN45" s="44"/>
      <c r="ABO45" s="44"/>
      <c r="ABP45" s="44"/>
      <c r="ABQ45" s="44"/>
      <c r="ABR45" s="44"/>
      <c r="ABS45" s="44"/>
      <c r="ABT45" s="44"/>
      <c r="ABU45" s="44"/>
      <c r="ABV45" s="44"/>
      <c r="ABW45" s="44"/>
      <c r="ABX45" s="44"/>
      <c r="ABY45" s="44"/>
      <c r="ABZ45" s="44"/>
      <c r="ACA45" s="44"/>
      <c r="ACB45" s="44"/>
      <c r="ACC45" s="44"/>
      <c r="ACD45" s="44"/>
      <c r="ACE45" s="44"/>
      <c r="ACF45" s="44"/>
      <c r="ACG45" s="44"/>
      <c r="ACH45" s="44"/>
      <c r="ACI45" s="44"/>
      <c r="ACJ45" s="44"/>
      <c r="ACK45" s="44"/>
      <c r="ACL45" s="44"/>
      <c r="ACM45" s="44"/>
      <c r="ACN45" s="44"/>
      <c r="ACO45" s="44"/>
      <c r="ACP45" s="44"/>
      <c r="ACQ45" s="44"/>
      <c r="ACR45" s="44"/>
      <c r="ACS45" s="44"/>
      <c r="ACT45" s="44"/>
      <c r="ACU45" s="44"/>
      <c r="ACV45" s="44"/>
      <c r="ACW45" s="44"/>
      <c r="ACX45" s="44"/>
      <c r="ACY45" s="44"/>
      <c r="ACZ45" s="44"/>
      <c r="ADA45" s="44"/>
      <c r="ADB45" s="44"/>
      <c r="ADC45" s="44"/>
      <c r="ADD45" s="44"/>
      <c r="ADE45" s="44"/>
      <c r="ADF45" s="44"/>
      <c r="ADG45" s="44"/>
      <c r="ADH45" s="44"/>
      <c r="ADI45" s="44"/>
      <c r="ADJ45" s="44"/>
      <c r="ADK45" s="44"/>
      <c r="ADL45" s="44"/>
      <c r="ADM45" s="44"/>
      <c r="ADN45" s="44"/>
      <c r="ADO45" s="44"/>
      <c r="ADP45" s="44"/>
      <c r="ADQ45" s="44"/>
      <c r="ADR45" s="44"/>
      <c r="ADS45" s="44"/>
      <c r="ADT45" s="44"/>
      <c r="ADU45" s="44"/>
      <c r="ADV45" s="44"/>
      <c r="ADW45" s="44"/>
      <c r="ADX45" s="44"/>
      <c r="ADY45" s="44"/>
      <c r="ADZ45" s="44"/>
      <c r="AEA45" s="44"/>
      <c r="AEB45" s="44"/>
      <c r="AEC45" s="44"/>
      <c r="AED45" s="44"/>
      <c r="AEE45" s="44"/>
      <c r="AEF45" s="44"/>
      <c r="AEG45" s="44"/>
      <c r="AEH45" s="44"/>
      <c r="AEI45" s="44"/>
      <c r="AEJ45" s="44"/>
      <c r="AEK45" s="44"/>
      <c r="AEL45" s="44"/>
      <c r="AEM45" s="44"/>
      <c r="AEN45" s="44"/>
      <c r="AEO45" s="44"/>
      <c r="AEP45" s="44"/>
      <c r="AEQ45" s="44"/>
      <c r="AER45" s="44"/>
      <c r="AES45" s="44"/>
      <c r="AET45" s="44"/>
      <c r="AEU45" s="44"/>
      <c r="AEV45" s="44"/>
      <c r="AEW45" s="44"/>
      <c r="AEX45" s="44"/>
      <c r="AEY45" s="44"/>
      <c r="AEZ45" s="44"/>
      <c r="AFA45" s="44"/>
      <c r="AFB45" s="44"/>
      <c r="AFC45" s="44"/>
      <c r="AFD45" s="44"/>
      <c r="AFE45" s="44"/>
      <c r="AFF45" s="44"/>
      <c r="AFG45" s="44"/>
      <c r="AFH45" s="44"/>
      <c r="AFI45" s="44"/>
      <c r="AFJ45" s="44"/>
      <c r="AFK45" s="44"/>
      <c r="AFL45" s="44"/>
      <c r="AFM45" s="44"/>
      <c r="AFN45" s="44"/>
      <c r="AFO45" s="44"/>
      <c r="AFP45" s="44"/>
      <c r="AFQ45" s="44"/>
      <c r="AFR45" s="44"/>
      <c r="AFS45" s="44"/>
      <c r="AFT45" s="44"/>
      <c r="AFU45" s="44"/>
      <c r="AFV45" s="44"/>
      <c r="AFW45" s="44"/>
      <c r="AFX45" s="44"/>
      <c r="AFY45" s="44"/>
      <c r="AFZ45" s="44"/>
      <c r="AGA45" s="44"/>
      <c r="AGB45" s="44"/>
      <c r="AGC45" s="44"/>
      <c r="AGD45" s="44"/>
      <c r="AGE45" s="44"/>
      <c r="AGF45" s="44"/>
      <c r="AGG45" s="44"/>
      <c r="AGH45" s="44"/>
      <c r="AGI45" s="44"/>
      <c r="AGJ45" s="44"/>
      <c r="AGK45" s="44"/>
      <c r="AGL45" s="44"/>
      <c r="AGM45" s="44"/>
      <c r="AGN45" s="44"/>
      <c r="AGO45" s="44"/>
      <c r="AGP45" s="44"/>
      <c r="AGQ45" s="44"/>
      <c r="AGR45" s="44"/>
      <c r="AGS45" s="44"/>
      <c r="AGT45" s="44"/>
      <c r="AGU45" s="44"/>
      <c r="AGV45" s="44"/>
      <c r="AGW45" s="44"/>
      <c r="AGX45" s="44"/>
      <c r="AGY45" s="44"/>
      <c r="AGZ45" s="44"/>
      <c r="AHA45" s="44"/>
      <c r="AHB45" s="44"/>
      <c r="AHC45" s="44"/>
      <c r="AHD45" s="44"/>
      <c r="AHE45" s="44"/>
      <c r="AHF45" s="44"/>
      <c r="AHG45" s="44"/>
      <c r="AHH45" s="44"/>
      <c r="AHI45" s="44"/>
      <c r="AHJ45" s="44"/>
      <c r="AHK45" s="44"/>
      <c r="AHL45" s="44"/>
      <c r="AHM45" s="44"/>
      <c r="AHN45" s="44"/>
      <c r="AHO45" s="44"/>
      <c r="AHP45" s="44"/>
      <c r="AHQ45" s="44"/>
      <c r="AHR45" s="44"/>
      <c r="AHS45" s="44"/>
      <c r="AHT45" s="44"/>
      <c r="AHU45" s="44"/>
      <c r="AHV45" s="44"/>
      <c r="AHW45" s="44"/>
      <c r="AHX45" s="44"/>
      <c r="AHY45" s="44"/>
      <c r="AHZ45" s="44"/>
      <c r="AIA45" s="44"/>
      <c r="AIB45" s="44"/>
      <c r="AIC45" s="44"/>
      <c r="AID45" s="44"/>
      <c r="AIE45" s="44"/>
      <c r="AIF45" s="44"/>
      <c r="AIG45" s="44"/>
      <c r="AIH45" s="44"/>
      <c r="AII45" s="44"/>
      <c r="AIJ45" s="44"/>
      <c r="AIK45" s="44"/>
      <c r="AIL45" s="44"/>
      <c r="AIM45" s="44"/>
      <c r="AIN45" s="44"/>
      <c r="AIO45" s="44"/>
      <c r="AIP45" s="44"/>
      <c r="AIQ45" s="44"/>
      <c r="AIR45" s="44"/>
      <c r="AIS45" s="44"/>
      <c r="AIT45" s="44"/>
      <c r="AIU45" s="44"/>
      <c r="AIV45" s="44"/>
      <c r="AIW45" s="44"/>
      <c r="AIX45" s="44"/>
      <c r="AIY45" s="44"/>
      <c r="AIZ45" s="44"/>
      <c r="AJA45" s="44"/>
      <c r="AJB45" s="44"/>
      <c r="AJC45" s="44"/>
      <c r="AJD45" s="44"/>
      <c r="AJE45" s="44"/>
      <c r="AJF45" s="44"/>
      <c r="AJG45" s="44"/>
      <c r="AJH45" s="44"/>
      <c r="AJI45" s="44"/>
      <c r="AJJ45" s="44"/>
      <c r="AJK45" s="44"/>
      <c r="AJL45" s="44"/>
      <c r="AJM45" s="44"/>
      <c r="AJN45" s="44"/>
      <c r="AJO45" s="44"/>
      <c r="AJP45" s="44"/>
      <c r="AJQ45" s="44"/>
      <c r="AJR45" s="44"/>
      <c r="AJS45" s="44"/>
      <c r="AJT45" s="44"/>
      <c r="AJU45" s="44"/>
      <c r="AJV45" s="44"/>
      <c r="AJW45" s="44"/>
      <c r="AJX45" s="44"/>
      <c r="AJY45" s="44"/>
      <c r="AJZ45" s="44"/>
      <c r="AKA45" s="44"/>
      <c r="AKB45" s="44"/>
      <c r="AKC45" s="44"/>
      <c r="AKD45" s="44"/>
      <c r="AKE45" s="44"/>
      <c r="AKF45" s="44"/>
      <c r="AKG45" s="44"/>
      <c r="AKH45" s="44"/>
      <c r="AKI45" s="44"/>
      <c r="AKJ45" s="44"/>
      <c r="AKK45" s="44"/>
      <c r="AKL45" s="44"/>
      <c r="AKM45" s="44"/>
      <c r="AKN45" s="44"/>
      <c r="AKO45" s="44"/>
      <c r="AKP45" s="44"/>
      <c r="AKQ45" s="44"/>
      <c r="AKR45" s="44"/>
      <c r="AKS45" s="44"/>
      <c r="AKT45" s="44"/>
      <c r="AKU45" s="44"/>
      <c r="AKV45" s="44"/>
      <c r="AKW45" s="44"/>
      <c r="AKX45" s="44"/>
      <c r="AKY45" s="44"/>
      <c r="AKZ45" s="44"/>
      <c r="ALA45" s="44"/>
      <c r="ALB45" s="44"/>
      <c r="ALC45" s="44"/>
      <c r="ALD45" s="44"/>
      <c r="ALE45" s="44"/>
      <c r="ALF45" s="44"/>
      <c r="ALG45" s="44"/>
      <c r="ALH45" s="44"/>
      <c r="ALI45" s="44"/>
      <c r="ALJ45" s="44"/>
      <c r="ALK45" s="44"/>
      <c r="ALL45" s="44"/>
      <c r="ALM45" s="44"/>
      <c r="ALN45" s="44"/>
      <c r="ALO45" s="44"/>
      <c r="ALP45" s="44"/>
      <c r="ALQ45" s="44"/>
      <c r="ALR45" s="44"/>
      <c r="ALS45" s="44"/>
      <c r="ALT45" s="44"/>
      <c r="ALU45" s="44"/>
      <c r="ALV45" s="44"/>
      <c r="ALW45" s="44"/>
      <c r="ALX45" s="44"/>
      <c r="ALY45" s="44"/>
      <c r="ALZ45" s="44"/>
      <c r="AMA45" s="44"/>
      <c r="AMB45" s="44"/>
      <c r="AMC45" s="44"/>
      <c r="AMD45" s="44"/>
      <c r="AME45" s="44"/>
      <c r="AMF45" s="44"/>
      <c r="AMG45" s="44"/>
      <c r="AMH45" s="44"/>
      <c r="AMI45" s="44"/>
      <c r="AMJ45" s="44"/>
    </row>
    <row r="46" spans="1:1024" s="33" customFormat="1" x14ac:dyDescent="0.25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4"/>
      <c r="DX46" s="44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4"/>
      <c r="FF46" s="44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4"/>
      <c r="GL46" s="44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4"/>
      <c r="HR46" s="44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4"/>
      <c r="IX46" s="44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4"/>
      <c r="KE46" s="44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4"/>
      <c r="LJ46" s="44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4"/>
      <c r="MM46" s="44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4"/>
      <c r="NL46" s="44"/>
      <c r="NM46" s="44"/>
      <c r="NN46" s="44"/>
      <c r="NO46" s="44"/>
      <c r="NP46" s="44"/>
      <c r="NQ46" s="44"/>
      <c r="NR46" s="44"/>
      <c r="NS46" s="44"/>
      <c r="NT46" s="44"/>
      <c r="NU46" s="44"/>
      <c r="NV46" s="44"/>
      <c r="NW46" s="44"/>
      <c r="NX46" s="44"/>
      <c r="NY46" s="44"/>
      <c r="NZ46" s="44"/>
      <c r="OA46" s="44"/>
      <c r="OB46" s="44"/>
      <c r="OC46" s="44"/>
      <c r="OD46" s="44"/>
      <c r="OE46" s="44"/>
      <c r="OF46" s="44"/>
      <c r="OG46" s="44"/>
      <c r="OH46" s="44"/>
      <c r="OI46" s="44"/>
      <c r="OJ46" s="44"/>
      <c r="OK46" s="44"/>
      <c r="OL46" s="44"/>
      <c r="OM46" s="44"/>
      <c r="ON46" s="44"/>
      <c r="OO46" s="44"/>
      <c r="OP46" s="44"/>
      <c r="OQ46" s="44"/>
      <c r="OR46" s="44"/>
      <c r="OS46" s="44"/>
      <c r="OT46" s="44"/>
      <c r="OU46" s="44"/>
      <c r="OV46" s="44"/>
      <c r="OW46" s="44"/>
      <c r="OX46" s="44"/>
      <c r="OY46" s="44"/>
      <c r="OZ46" s="44"/>
      <c r="PA46" s="44"/>
      <c r="PB46" s="44"/>
      <c r="PC46" s="44"/>
      <c r="PD46" s="44"/>
      <c r="PE46" s="44"/>
      <c r="PF46" s="44"/>
      <c r="PG46" s="44"/>
      <c r="PH46" s="44"/>
      <c r="PI46" s="44"/>
      <c r="PJ46" s="44"/>
      <c r="PK46" s="44"/>
      <c r="PL46" s="44"/>
      <c r="PM46" s="44"/>
      <c r="PN46" s="44"/>
      <c r="PO46" s="44"/>
      <c r="PP46" s="44"/>
      <c r="PQ46" s="44"/>
      <c r="PR46" s="44"/>
      <c r="PS46" s="44"/>
      <c r="PT46" s="44"/>
      <c r="PU46" s="44"/>
      <c r="PV46" s="44"/>
      <c r="PW46" s="44"/>
      <c r="PX46" s="44"/>
      <c r="PY46" s="44"/>
      <c r="PZ46" s="44"/>
      <c r="QA46" s="44"/>
      <c r="QB46" s="44"/>
      <c r="QC46" s="44"/>
      <c r="QD46" s="44"/>
      <c r="QE46" s="44"/>
      <c r="QF46" s="44"/>
      <c r="QG46" s="44"/>
      <c r="QH46" s="44"/>
      <c r="QI46" s="44"/>
      <c r="QJ46" s="44"/>
      <c r="QK46" s="44"/>
      <c r="QL46" s="44"/>
      <c r="QM46" s="44"/>
      <c r="QN46" s="44"/>
      <c r="QO46" s="44"/>
      <c r="QP46" s="44"/>
      <c r="QQ46" s="44"/>
      <c r="QR46" s="44"/>
      <c r="QS46" s="44"/>
      <c r="QT46" s="44"/>
      <c r="QU46" s="44"/>
      <c r="QV46" s="44"/>
      <c r="QW46" s="44"/>
      <c r="QX46" s="44"/>
      <c r="QY46" s="44"/>
      <c r="QZ46" s="44"/>
      <c r="RA46" s="44"/>
      <c r="RB46" s="44"/>
      <c r="RC46" s="44"/>
      <c r="RD46" s="44"/>
      <c r="RE46" s="44"/>
      <c r="RF46" s="44"/>
      <c r="RG46" s="44"/>
      <c r="RH46" s="44"/>
      <c r="RI46" s="44"/>
      <c r="RJ46" s="44"/>
      <c r="RK46" s="44"/>
      <c r="RL46" s="44"/>
      <c r="RM46" s="44"/>
      <c r="RN46" s="44"/>
      <c r="RO46" s="44"/>
      <c r="RP46" s="44"/>
      <c r="RQ46" s="44"/>
      <c r="RR46" s="44"/>
      <c r="RS46" s="44"/>
      <c r="RT46" s="44"/>
      <c r="RU46" s="44"/>
      <c r="RV46" s="44"/>
      <c r="RW46" s="44"/>
      <c r="RX46" s="44"/>
      <c r="RY46" s="44"/>
      <c r="RZ46" s="44"/>
      <c r="SA46" s="44"/>
      <c r="SB46" s="44"/>
      <c r="SC46" s="44"/>
      <c r="SD46" s="44"/>
      <c r="SE46" s="44"/>
      <c r="SF46" s="44"/>
      <c r="SG46" s="44"/>
      <c r="SH46" s="44"/>
      <c r="SI46" s="44"/>
      <c r="SJ46" s="44"/>
      <c r="SK46" s="44"/>
      <c r="SL46" s="44"/>
      <c r="SM46" s="44"/>
      <c r="SN46" s="44"/>
      <c r="SO46" s="44"/>
      <c r="SP46" s="44"/>
      <c r="SQ46" s="44"/>
      <c r="SR46" s="44"/>
      <c r="SS46" s="44"/>
      <c r="ST46" s="44"/>
      <c r="SU46" s="44"/>
      <c r="SV46" s="44"/>
      <c r="SW46" s="44"/>
      <c r="SX46" s="44"/>
      <c r="SY46" s="44"/>
      <c r="SZ46" s="44"/>
      <c r="TA46" s="44"/>
      <c r="TB46" s="44"/>
      <c r="TC46" s="44"/>
      <c r="TD46" s="44"/>
      <c r="TE46" s="44"/>
      <c r="TF46" s="44"/>
      <c r="TG46" s="44"/>
      <c r="TH46" s="44"/>
      <c r="TI46" s="44"/>
      <c r="TJ46" s="44"/>
      <c r="TK46" s="44"/>
      <c r="TL46" s="44"/>
      <c r="TM46" s="44"/>
      <c r="TN46" s="44"/>
      <c r="TO46" s="44"/>
      <c r="TP46" s="44"/>
      <c r="TQ46" s="44"/>
      <c r="TR46" s="44"/>
      <c r="TS46" s="44"/>
      <c r="TT46" s="44"/>
      <c r="TU46" s="44"/>
      <c r="TV46" s="44"/>
      <c r="TW46" s="44"/>
      <c r="TX46" s="44"/>
      <c r="TY46" s="44"/>
      <c r="TZ46" s="44"/>
      <c r="UA46" s="44"/>
      <c r="UB46" s="44"/>
      <c r="UC46" s="44"/>
      <c r="UD46" s="44"/>
      <c r="UE46" s="44"/>
      <c r="UF46" s="44"/>
      <c r="UG46" s="44"/>
      <c r="UH46" s="44"/>
      <c r="UI46" s="44"/>
      <c r="UJ46" s="44"/>
      <c r="UK46" s="44"/>
      <c r="UL46" s="44"/>
      <c r="UM46" s="44"/>
      <c r="UN46" s="44"/>
      <c r="UO46" s="44"/>
      <c r="UP46" s="44"/>
      <c r="UQ46" s="44"/>
      <c r="UR46" s="44"/>
      <c r="US46" s="44"/>
      <c r="UT46" s="44"/>
      <c r="UU46" s="44"/>
      <c r="UV46" s="44"/>
      <c r="UW46" s="44"/>
      <c r="UX46" s="44"/>
      <c r="UY46" s="44"/>
      <c r="UZ46" s="44"/>
      <c r="VA46" s="44"/>
      <c r="VB46" s="44"/>
      <c r="VC46" s="44"/>
      <c r="VD46" s="44"/>
      <c r="VE46" s="44"/>
      <c r="VF46" s="44"/>
      <c r="VG46" s="44"/>
      <c r="VH46" s="44"/>
      <c r="VI46" s="44"/>
      <c r="VJ46" s="44"/>
      <c r="VK46" s="44"/>
      <c r="VL46" s="44"/>
      <c r="VM46" s="44"/>
      <c r="VN46" s="44"/>
      <c r="VO46" s="44"/>
      <c r="VP46" s="44"/>
      <c r="VQ46" s="44"/>
      <c r="VR46" s="44"/>
      <c r="VS46" s="44"/>
      <c r="VT46" s="44"/>
      <c r="VU46" s="44"/>
      <c r="VV46" s="44"/>
      <c r="VW46" s="44"/>
      <c r="VX46" s="44"/>
      <c r="VY46" s="44"/>
      <c r="VZ46" s="44"/>
      <c r="WA46" s="44"/>
      <c r="WB46" s="44"/>
      <c r="WC46" s="44"/>
      <c r="WD46" s="44"/>
      <c r="WE46" s="44"/>
      <c r="WF46" s="44"/>
      <c r="WG46" s="44"/>
      <c r="WH46" s="44"/>
      <c r="WI46" s="44"/>
      <c r="WJ46" s="44"/>
      <c r="WK46" s="44"/>
      <c r="WL46" s="44"/>
      <c r="WM46" s="44"/>
      <c r="WN46" s="44"/>
      <c r="WO46" s="44"/>
      <c r="WP46" s="44"/>
      <c r="WQ46" s="44"/>
      <c r="WR46" s="44"/>
      <c r="WS46" s="44"/>
      <c r="WT46" s="44"/>
      <c r="WU46" s="44"/>
      <c r="WV46" s="44"/>
      <c r="WW46" s="44"/>
      <c r="WX46" s="44"/>
      <c r="WY46" s="44"/>
      <c r="WZ46" s="44"/>
      <c r="XA46" s="44"/>
      <c r="XB46" s="44"/>
      <c r="XC46" s="44"/>
      <c r="XD46" s="44"/>
      <c r="XE46" s="44"/>
      <c r="XF46" s="44"/>
      <c r="XG46" s="44"/>
      <c r="XH46" s="44"/>
      <c r="XI46" s="44"/>
      <c r="XJ46" s="44"/>
      <c r="XK46" s="44"/>
      <c r="XL46" s="44"/>
      <c r="XM46" s="44"/>
      <c r="XN46" s="44"/>
      <c r="XO46" s="44"/>
      <c r="XP46" s="44"/>
      <c r="XQ46" s="44"/>
      <c r="XR46" s="44"/>
      <c r="XS46" s="44"/>
      <c r="XT46" s="44"/>
      <c r="XU46" s="44"/>
      <c r="XV46" s="44"/>
      <c r="XW46" s="44"/>
      <c r="XX46" s="44"/>
      <c r="XY46" s="44"/>
      <c r="XZ46" s="44"/>
      <c r="YA46" s="44"/>
      <c r="YB46" s="44"/>
      <c r="YC46" s="44"/>
      <c r="YD46" s="44"/>
      <c r="YE46" s="44"/>
      <c r="YF46" s="44"/>
      <c r="YG46" s="44"/>
      <c r="YH46" s="44"/>
      <c r="YI46" s="44"/>
      <c r="YJ46" s="44"/>
      <c r="YK46" s="44"/>
      <c r="YL46" s="44"/>
      <c r="YM46" s="44"/>
      <c r="YN46" s="44"/>
      <c r="YO46" s="44"/>
      <c r="YP46" s="44"/>
      <c r="YQ46" s="44"/>
      <c r="YR46" s="44"/>
      <c r="YS46" s="44"/>
      <c r="YT46" s="44"/>
      <c r="YU46" s="44"/>
      <c r="YV46" s="44"/>
      <c r="YW46" s="44"/>
      <c r="YX46" s="44"/>
      <c r="YY46" s="44"/>
      <c r="YZ46" s="44"/>
      <c r="ZA46" s="44"/>
      <c r="ZB46" s="44"/>
      <c r="ZC46" s="44"/>
      <c r="ZD46" s="44"/>
      <c r="ZE46" s="44"/>
      <c r="ZF46" s="44"/>
      <c r="ZG46" s="44"/>
      <c r="ZH46" s="44"/>
      <c r="ZI46" s="44"/>
      <c r="ZJ46" s="44"/>
      <c r="ZK46" s="44"/>
      <c r="ZL46" s="44"/>
      <c r="ZM46" s="44"/>
      <c r="ZN46" s="44"/>
      <c r="ZO46" s="44"/>
      <c r="ZP46" s="44"/>
      <c r="ZQ46" s="44"/>
      <c r="ZR46" s="44"/>
      <c r="ZS46" s="44"/>
      <c r="ZT46" s="44"/>
      <c r="ZU46" s="44"/>
      <c r="ZV46" s="44"/>
      <c r="ZW46" s="44"/>
      <c r="ZX46" s="44"/>
      <c r="ZY46" s="44"/>
      <c r="ZZ46" s="44"/>
      <c r="AAA46" s="44"/>
      <c r="AAB46" s="44"/>
      <c r="AAC46" s="44"/>
      <c r="AAD46" s="44"/>
      <c r="AAE46" s="44"/>
      <c r="AAF46" s="44"/>
      <c r="AAG46" s="44"/>
      <c r="AAH46" s="44"/>
      <c r="AAI46" s="44"/>
      <c r="AAJ46" s="44"/>
      <c r="AAK46" s="44"/>
      <c r="AAL46" s="44"/>
      <c r="AAM46" s="44"/>
      <c r="AAN46" s="44"/>
      <c r="AAO46" s="44"/>
      <c r="AAP46" s="44"/>
      <c r="AAQ46" s="44"/>
      <c r="AAR46" s="44"/>
      <c r="AAS46" s="44"/>
      <c r="AAT46" s="44"/>
      <c r="AAU46" s="44"/>
      <c r="AAV46" s="44"/>
      <c r="AAW46" s="44"/>
      <c r="AAX46" s="44"/>
      <c r="AAY46" s="44"/>
      <c r="AAZ46" s="44"/>
      <c r="ABA46" s="44"/>
      <c r="ABB46" s="44"/>
      <c r="ABC46" s="44"/>
      <c r="ABD46" s="44"/>
      <c r="ABE46" s="44"/>
      <c r="ABF46" s="44"/>
      <c r="ABG46" s="44"/>
      <c r="ABH46" s="44"/>
      <c r="ABI46" s="44"/>
      <c r="ABJ46" s="44"/>
      <c r="ABK46" s="44"/>
      <c r="ABL46" s="44"/>
      <c r="ABM46" s="44"/>
      <c r="ABN46" s="44"/>
      <c r="ABO46" s="44"/>
      <c r="ABP46" s="44"/>
      <c r="ABQ46" s="44"/>
      <c r="ABR46" s="44"/>
      <c r="ABS46" s="44"/>
      <c r="ABT46" s="44"/>
      <c r="ABU46" s="44"/>
      <c r="ABV46" s="44"/>
      <c r="ABW46" s="44"/>
      <c r="ABX46" s="44"/>
      <c r="ABY46" s="44"/>
      <c r="ABZ46" s="44"/>
      <c r="ACA46" s="44"/>
      <c r="ACB46" s="44"/>
      <c r="ACC46" s="44"/>
      <c r="ACD46" s="44"/>
      <c r="ACE46" s="44"/>
      <c r="ACF46" s="44"/>
      <c r="ACG46" s="44"/>
      <c r="ACH46" s="44"/>
      <c r="ACI46" s="44"/>
      <c r="ACJ46" s="44"/>
      <c r="ACK46" s="44"/>
      <c r="ACL46" s="44"/>
      <c r="ACM46" s="44"/>
      <c r="ACN46" s="44"/>
      <c r="ACO46" s="44"/>
      <c r="ACP46" s="44"/>
      <c r="ACQ46" s="44"/>
      <c r="ACR46" s="44"/>
      <c r="ACS46" s="44"/>
      <c r="ACT46" s="44"/>
      <c r="ACU46" s="44"/>
      <c r="ACV46" s="44"/>
      <c r="ACW46" s="44"/>
      <c r="ACX46" s="44"/>
      <c r="ACY46" s="44"/>
      <c r="ACZ46" s="44"/>
      <c r="ADA46" s="44"/>
      <c r="ADB46" s="44"/>
      <c r="ADC46" s="44"/>
      <c r="ADD46" s="44"/>
      <c r="ADE46" s="44"/>
      <c r="ADF46" s="44"/>
      <c r="ADG46" s="44"/>
      <c r="ADH46" s="44"/>
      <c r="ADI46" s="44"/>
      <c r="ADJ46" s="44"/>
      <c r="ADK46" s="44"/>
      <c r="ADL46" s="44"/>
      <c r="ADM46" s="44"/>
      <c r="ADN46" s="44"/>
      <c r="ADO46" s="44"/>
      <c r="ADP46" s="44"/>
      <c r="ADQ46" s="44"/>
      <c r="ADR46" s="44"/>
      <c r="ADS46" s="44"/>
      <c r="ADT46" s="44"/>
      <c r="ADU46" s="44"/>
      <c r="ADV46" s="44"/>
      <c r="ADW46" s="44"/>
      <c r="ADX46" s="44"/>
      <c r="ADY46" s="44"/>
      <c r="ADZ46" s="44"/>
      <c r="AEA46" s="44"/>
      <c r="AEB46" s="44"/>
      <c r="AEC46" s="44"/>
      <c r="AED46" s="44"/>
      <c r="AEE46" s="44"/>
      <c r="AEF46" s="44"/>
      <c r="AEG46" s="44"/>
      <c r="AEH46" s="44"/>
      <c r="AEI46" s="44"/>
      <c r="AEJ46" s="44"/>
      <c r="AEK46" s="44"/>
      <c r="AEL46" s="44"/>
      <c r="AEM46" s="44"/>
      <c r="AEN46" s="44"/>
      <c r="AEO46" s="44"/>
      <c r="AEP46" s="44"/>
      <c r="AEQ46" s="44"/>
      <c r="AER46" s="44"/>
      <c r="AES46" s="44"/>
      <c r="AET46" s="44"/>
      <c r="AEU46" s="44"/>
      <c r="AEV46" s="44"/>
      <c r="AEW46" s="44"/>
      <c r="AEX46" s="44"/>
      <c r="AEY46" s="44"/>
      <c r="AEZ46" s="44"/>
      <c r="AFA46" s="44"/>
      <c r="AFB46" s="44"/>
      <c r="AFC46" s="44"/>
      <c r="AFD46" s="44"/>
      <c r="AFE46" s="44"/>
      <c r="AFF46" s="44"/>
      <c r="AFG46" s="44"/>
      <c r="AFH46" s="44"/>
      <c r="AFI46" s="44"/>
      <c r="AFJ46" s="44"/>
      <c r="AFK46" s="44"/>
      <c r="AFL46" s="44"/>
      <c r="AFM46" s="44"/>
      <c r="AFN46" s="44"/>
      <c r="AFO46" s="44"/>
      <c r="AFP46" s="44"/>
      <c r="AFQ46" s="44"/>
      <c r="AFR46" s="44"/>
      <c r="AFS46" s="44"/>
      <c r="AFT46" s="44"/>
      <c r="AFU46" s="44"/>
      <c r="AFV46" s="44"/>
      <c r="AFW46" s="44"/>
      <c r="AFX46" s="44"/>
      <c r="AFY46" s="44"/>
      <c r="AFZ46" s="44"/>
      <c r="AGA46" s="44"/>
      <c r="AGB46" s="44"/>
      <c r="AGC46" s="44"/>
      <c r="AGD46" s="44"/>
      <c r="AGE46" s="44"/>
      <c r="AGF46" s="44"/>
      <c r="AGG46" s="44"/>
      <c r="AGH46" s="44"/>
      <c r="AGI46" s="44"/>
      <c r="AGJ46" s="44"/>
      <c r="AGK46" s="44"/>
      <c r="AGL46" s="44"/>
      <c r="AGM46" s="44"/>
      <c r="AGN46" s="44"/>
      <c r="AGO46" s="44"/>
      <c r="AGP46" s="44"/>
      <c r="AGQ46" s="44"/>
      <c r="AGR46" s="44"/>
      <c r="AGS46" s="44"/>
      <c r="AGT46" s="44"/>
      <c r="AGU46" s="44"/>
      <c r="AGV46" s="44"/>
      <c r="AGW46" s="44"/>
      <c r="AGX46" s="44"/>
      <c r="AGY46" s="44"/>
      <c r="AGZ46" s="44"/>
      <c r="AHA46" s="44"/>
      <c r="AHB46" s="44"/>
      <c r="AHC46" s="44"/>
      <c r="AHD46" s="44"/>
      <c r="AHE46" s="44"/>
      <c r="AHF46" s="44"/>
      <c r="AHG46" s="44"/>
      <c r="AHH46" s="44"/>
      <c r="AHI46" s="44"/>
      <c r="AHJ46" s="44"/>
      <c r="AHK46" s="44"/>
      <c r="AHL46" s="44"/>
      <c r="AHM46" s="44"/>
      <c r="AHN46" s="44"/>
      <c r="AHO46" s="44"/>
      <c r="AHP46" s="44"/>
      <c r="AHQ46" s="44"/>
      <c r="AHR46" s="44"/>
      <c r="AHS46" s="44"/>
      <c r="AHT46" s="44"/>
      <c r="AHU46" s="44"/>
      <c r="AHV46" s="44"/>
      <c r="AHW46" s="44"/>
      <c r="AHX46" s="44"/>
      <c r="AHY46" s="44"/>
      <c r="AHZ46" s="44"/>
      <c r="AIA46" s="44"/>
      <c r="AIB46" s="44"/>
      <c r="AIC46" s="44"/>
      <c r="AID46" s="44"/>
      <c r="AIE46" s="44"/>
      <c r="AIF46" s="44"/>
      <c r="AIG46" s="44"/>
      <c r="AIH46" s="44"/>
      <c r="AII46" s="44"/>
      <c r="AIJ46" s="44"/>
      <c r="AIK46" s="44"/>
      <c r="AIL46" s="44"/>
      <c r="AIM46" s="44"/>
      <c r="AIN46" s="44"/>
      <c r="AIO46" s="44"/>
      <c r="AIP46" s="44"/>
      <c r="AIQ46" s="44"/>
      <c r="AIR46" s="44"/>
      <c r="AIS46" s="44"/>
      <c r="AIT46" s="44"/>
      <c r="AIU46" s="44"/>
      <c r="AIV46" s="44"/>
      <c r="AIW46" s="44"/>
      <c r="AIX46" s="44"/>
      <c r="AIY46" s="44"/>
      <c r="AIZ46" s="44"/>
      <c r="AJA46" s="44"/>
      <c r="AJB46" s="44"/>
      <c r="AJC46" s="44"/>
      <c r="AJD46" s="44"/>
      <c r="AJE46" s="44"/>
      <c r="AJF46" s="44"/>
      <c r="AJG46" s="44"/>
      <c r="AJH46" s="44"/>
      <c r="AJI46" s="44"/>
      <c r="AJJ46" s="44"/>
      <c r="AJK46" s="44"/>
      <c r="AJL46" s="44"/>
      <c r="AJM46" s="44"/>
      <c r="AJN46" s="44"/>
      <c r="AJO46" s="44"/>
      <c r="AJP46" s="44"/>
      <c r="AJQ46" s="44"/>
      <c r="AJR46" s="44"/>
      <c r="AJS46" s="44"/>
      <c r="AJT46" s="44"/>
      <c r="AJU46" s="44"/>
      <c r="AJV46" s="44"/>
      <c r="AJW46" s="44"/>
      <c r="AJX46" s="44"/>
      <c r="AJY46" s="44"/>
      <c r="AJZ46" s="44"/>
      <c r="AKA46" s="44"/>
      <c r="AKB46" s="44"/>
      <c r="AKC46" s="44"/>
      <c r="AKD46" s="44"/>
      <c r="AKE46" s="44"/>
      <c r="AKF46" s="44"/>
      <c r="AKG46" s="44"/>
      <c r="AKH46" s="44"/>
      <c r="AKI46" s="44"/>
      <c r="AKJ46" s="44"/>
      <c r="AKK46" s="44"/>
      <c r="AKL46" s="44"/>
      <c r="AKM46" s="44"/>
      <c r="AKN46" s="44"/>
      <c r="AKO46" s="44"/>
      <c r="AKP46" s="44"/>
      <c r="AKQ46" s="44"/>
      <c r="AKR46" s="44"/>
      <c r="AKS46" s="44"/>
      <c r="AKT46" s="44"/>
      <c r="AKU46" s="44"/>
      <c r="AKV46" s="44"/>
      <c r="AKW46" s="44"/>
      <c r="AKX46" s="44"/>
      <c r="AKY46" s="44"/>
      <c r="AKZ46" s="44"/>
      <c r="ALA46" s="44"/>
      <c r="ALB46" s="44"/>
      <c r="ALC46" s="44"/>
      <c r="ALD46" s="44"/>
      <c r="ALE46" s="44"/>
      <c r="ALF46" s="44"/>
      <c r="ALG46" s="44"/>
      <c r="ALH46" s="44"/>
      <c r="ALI46" s="44"/>
      <c r="ALJ46" s="44"/>
      <c r="ALK46" s="44"/>
      <c r="ALL46" s="44"/>
      <c r="ALM46" s="44"/>
      <c r="ALN46" s="44"/>
      <c r="ALO46" s="44"/>
      <c r="ALP46" s="44"/>
      <c r="ALQ46" s="44"/>
      <c r="ALR46" s="44"/>
      <c r="ALS46" s="44"/>
      <c r="ALT46" s="44"/>
      <c r="ALU46" s="44"/>
      <c r="ALV46" s="44"/>
      <c r="ALW46" s="44"/>
      <c r="ALX46" s="44"/>
      <c r="ALY46" s="44"/>
      <c r="ALZ46" s="44"/>
      <c r="AMA46" s="44"/>
      <c r="AMB46" s="44"/>
      <c r="AMC46" s="44"/>
      <c r="AMD46" s="44"/>
      <c r="AME46" s="44"/>
      <c r="AMF46" s="44"/>
      <c r="AMG46" s="44"/>
      <c r="AMH46" s="44"/>
      <c r="AMI46" s="44"/>
      <c r="AMJ46" s="44"/>
    </row>
    <row r="47" spans="1:1024" s="33" customFormat="1" x14ac:dyDescent="0.25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4"/>
      <c r="GL47" s="44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4"/>
      <c r="IX47" s="44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4"/>
      <c r="KE47" s="44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4"/>
      <c r="LJ47" s="44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4"/>
      <c r="MM47" s="44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4"/>
      <c r="NL47" s="44"/>
      <c r="NM47" s="44"/>
      <c r="NN47" s="44"/>
      <c r="NO47" s="44"/>
      <c r="NP47" s="44"/>
      <c r="NQ47" s="44"/>
      <c r="NR47" s="44"/>
      <c r="NS47" s="44"/>
      <c r="NT47" s="44"/>
      <c r="NU47" s="44"/>
      <c r="NV47" s="44"/>
      <c r="NW47" s="44"/>
      <c r="NX47" s="44"/>
      <c r="NY47" s="44"/>
      <c r="NZ47" s="44"/>
      <c r="OA47" s="44"/>
      <c r="OB47" s="44"/>
      <c r="OC47" s="44"/>
      <c r="OD47" s="44"/>
      <c r="OE47" s="44"/>
      <c r="OF47" s="44"/>
      <c r="OG47" s="44"/>
      <c r="OH47" s="44"/>
      <c r="OI47" s="44"/>
      <c r="OJ47" s="44"/>
      <c r="OK47" s="44"/>
      <c r="OL47" s="44"/>
      <c r="OM47" s="44"/>
      <c r="ON47" s="44"/>
      <c r="OO47" s="44"/>
      <c r="OP47" s="44"/>
      <c r="OQ47" s="44"/>
      <c r="OR47" s="44"/>
      <c r="OS47" s="44"/>
      <c r="OT47" s="44"/>
      <c r="OU47" s="44"/>
      <c r="OV47" s="44"/>
      <c r="OW47" s="44"/>
      <c r="OX47" s="44"/>
      <c r="OY47" s="44"/>
      <c r="OZ47" s="44"/>
      <c r="PA47" s="44"/>
      <c r="PB47" s="44"/>
      <c r="PC47" s="44"/>
      <c r="PD47" s="44"/>
      <c r="PE47" s="44"/>
      <c r="PF47" s="44"/>
      <c r="PG47" s="44"/>
      <c r="PH47" s="44"/>
      <c r="PI47" s="44"/>
      <c r="PJ47" s="44"/>
      <c r="PK47" s="44"/>
      <c r="PL47" s="44"/>
      <c r="PM47" s="44"/>
      <c r="PN47" s="44"/>
      <c r="PO47" s="44"/>
      <c r="PP47" s="44"/>
      <c r="PQ47" s="44"/>
      <c r="PR47" s="44"/>
      <c r="PS47" s="44"/>
      <c r="PT47" s="44"/>
      <c r="PU47" s="44"/>
      <c r="PV47" s="44"/>
      <c r="PW47" s="44"/>
      <c r="PX47" s="44"/>
      <c r="PY47" s="44"/>
      <c r="PZ47" s="44"/>
      <c r="QA47" s="44"/>
      <c r="QB47" s="44"/>
      <c r="QC47" s="44"/>
      <c r="QD47" s="44"/>
      <c r="QE47" s="44"/>
      <c r="QF47" s="44"/>
      <c r="QG47" s="44"/>
      <c r="QH47" s="44"/>
      <c r="QI47" s="44"/>
      <c r="QJ47" s="44"/>
      <c r="QK47" s="44"/>
      <c r="QL47" s="44"/>
      <c r="QM47" s="44"/>
      <c r="QN47" s="44"/>
      <c r="QO47" s="44"/>
      <c r="QP47" s="44"/>
      <c r="QQ47" s="44"/>
      <c r="QR47" s="44"/>
      <c r="QS47" s="44"/>
      <c r="QT47" s="44"/>
      <c r="QU47" s="44"/>
      <c r="QV47" s="44"/>
      <c r="QW47" s="44"/>
      <c r="QX47" s="44"/>
      <c r="QY47" s="44"/>
      <c r="QZ47" s="44"/>
      <c r="RA47" s="44"/>
      <c r="RB47" s="44"/>
      <c r="RC47" s="44"/>
      <c r="RD47" s="44"/>
      <c r="RE47" s="44"/>
      <c r="RF47" s="44"/>
      <c r="RG47" s="44"/>
      <c r="RH47" s="44"/>
      <c r="RI47" s="44"/>
      <c r="RJ47" s="44"/>
      <c r="RK47" s="44"/>
      <c r="RL47" s="44"/>
      <c r="RM47" s="44"/>
      <c r="RN47" s="44"/>
      <c r="RO47" s="44"/>
      <c r="RP47" s="44"/>
      <c r="RQ47" s="44"/>
      <c r="RR47" s="44"/>
      <c r="RS47" s="44"/>
      <c r="RT47" s="44"/>
      <c r="RU47" s="44"/>
      <c r="RV47" s="44"/>
      <c r="RW47" s="44"/>
      <c r="RX47" s="44"/>
      <c r="RY47" s="44"/>
      <c r="RZ47" s="44"/>
      <c r="SA47" s="44"/>
      <c r="SB47" s="44"/>
      <c r="SC47" s="44"/>
      <c r="SD47" s="44"/>
      <c r="SE47" s="44"/>
      <c r="SF47" s="44"/>
      <c r="SG47" s="44"/>
      <c r="SH47" s="44"/>
      <c r="SI47" s="44"/>
      <c r="SJ47" s="44"/>
      <c r="SK47" s="44"/>
      <c r="SL47" s="44"/>
      <c r="SM47" s="44"/>
      <c r="SN47" s="44"/>
      <c r="SO47" s="44"/>
      <c r="SP47" s="44"/>
      <c r="SQ47" s="44"/>
      <c r="SR47" s="44"/>
      <c r="SS47" s="44"/>
      <c r="ST47" s="44"/>
      <c r="SU47" s="44"/>
      <c r="SV47" s="44"/>
      <c r="SW47" s="44"/>
      <c r="SX47" s="44"/>
      <c r="SY47" s="44"/>
      <c r="SZ47" s="44"/>
      <c r="TA47" s="44"/>
      <c r="TB47" s="44"/>
      <c r="TC47" s="44"/>
      <c r="TD47" s="44"/>
      <c r="TE47" s="44"/>
      <c r="TF47" s="44"/>
      <c r="TG47" s="44"/>
      <c r="TH47" s="44"/>
      <c r="TI47" s="44"/>
      <c r="TJ47" s="44"/>
      <c r="TK47" s="44"/>
      <c r="TL47" s="44"/>
      <c r="TM47" s="44"/>
      <c r="TN47" s="44"/>
      <c r="TO47" s="44"/>
      <c r="TP47" s="44"/>
      <c r="TQ47" s="44"/>
      <c r="TR47" s="44"/>
      <c r="TS47" s="44"/>
      <c r="TT47" s="44"/>
      <c r="TU47" s="44"/>
      <c r="TV47" s="44"/>
      <c r="TW47" s="44"/>
      <c r="TX47" s="44"/>
      <c r="TY47" s="44"/>
      <c r="TZ47" s="44"/>
      <c r="UA47" s="44"/>
      <c r="UB47" s="44"/>
      <c r="UC47" s="44"/>
      <c r="UD47" s="44"/>
      <c r="UE47" s="44"/>
      <c r="UF47" s="44"/>
      <c r="UG47" s="44"/>
      <c r="UH47" s="44"/>
      <c r="UI47" s="44"/>
      <c r="UJ47" s="44"/>
      <c r="UK47" s="44"/>
      <c r="UL47" s="44"/>
      <c r="UM47" s="44"/>
      <c r="UN47" s="44"/>
      <c r="UO47" s="44"/>
      <c r="UP47" s="44"/>
      <c r="UQ47" s="44"/>
      <c r="UR47" s="44"/>
      <c r="US47" s="44"/>
      <c r="UT47" s="44"/>
      <c r="UU47" s="44"/>
      <c r="UV47" s="44"/>
      <c r="UW47" s="44"/>
      <c r="UX47" s="44"/>
      <c r="UY47" s="44"/>
      <c r="UZ47" s="44"/>
      <c r="VA47" s="44"/>
      <c r="VB47" s="44"/>
      <c r="VC47" s="44"/>
      <c r="VD47" s="44"/>
      <c r="VE47" s="44"/>
      <c r="VF47" s="44"/>
      <c r="VG47" s="44"/>
      <c r="VH47" s="44"/>
      <c r="VI47" s="44"/>
      <c r="VJ47" s="44"/>
      <c r="VK47" s="44"/>
      <c r="VL47" s="44"/>
      <c r="VM47" s="44"/>
      <c r="VN47" s="44"/>
      <c r="VO47" s="44"/>
      <c r="VP47" s="44"/>
      <c r="VQ47" s="44"/>
      <c r="VR47" s="44"/>
      <c r="VS47" s="44"/>
      <c r="VT47" s="44"/>
      <c r="VU47" s="44"/>
      <c r="VV47" s="44"/>
      <c r="VW47" s="44"/>
      <c r="VX47" s="44"/>
      <c r="VY47" s="44"/>
      <c r="VZ47" s="44"/>
      <c r="WA47" s="44"/>
      <c r="WB47" s="44"/>
      <c r="WC47" s="44"/>
      <c r="WD47" s="44"/>
      <c r="WE47" s="44"/>
      <c r="WF47" s="44"/>
      <c r="WG47" s="44"/>
      <c r="WH47" s="44"/>
      <c r="WI47" s="44"/>
      <c r="WJ47" s="44"/>
      <c r="WK47" s="44"/>
      <c r="WL47" s="44"/>
      <c r="WM47" s="44"/>
      <c r="WN47" s="44"/>
      <c r="WO47" s="44"/>
      <c r="WP47" s="44"/>
      <c r="WQ47" s="44"/>
      <c r="WR47" s="44"/>
      <c r="WS47" s="44"/>
      <c r="WT47" s="44"/>
      <c r="WU47" s="44"/>
      <c r="WV47" s="44"/>
      <c r="WW47" s="44"/>
      <c r="WX47" s="44"/>
      <c r="WY47" s="44"/>
      <c r="WZ47" s="44"/>
      <c r="XA47" s="44"/>
      <c r="XB47" s="44"/>
      <c r="XC47" s="44"/>
      <c r="XD47" s="44"/>
      <c r="XE47" s="44"/>
      <c r="XF47" s="44"/>
      <c r="XG47" s="44"/>
      <c r="XH47" s="44"/>
      <c r="XI47" s="44"/>
      <c r="XJ47" s="44"/>
      <c r="XK47" s="44"/>
      <c r="XL47" s="44"/>
      <c r="XM47" s="44"/>
      <c r="XN47" s="44"/>
      <c r="XO47" s="44"/>
      <c r="XP47" s="44"/>
      <c r="XQ47" s="44"/>
      <c r="XR47" s="44"/>
      <c r="XS47" s="44"/>
      <c r="XT47" s="44"/>
      <c r="XU47" s="44"/>
      <c r="XV47" s="44"/>
      <c r="XW47" s="44"/>
      <c r="XX47" s="44"/>
      <c r="XY47" s="44"/>
      <c r="XZ47" s="44"/>
      <c r="YA47" s="44"/>
      <c r="YB47" s="44"/>
      <c r="YC47" s="44"/>
      <c r="YD47" s="44"/>
      <c r="YE47" s="44"/>
      <c r="YF47" s="44"/>
      <c r="YG47" s="44"/>
      <c r="YH47" s="44"/>
      <c r="YI47" s="44"/>
      <c r="YJ47" s="44"/>
      <c r="YK47" s="44"/>
      <c r="YL47" s="44"/>
      <c r="YM47" s="44"/>
      <c r="YN47" s="44"/>
      <c r="YO47" s="44"/>
      <c r="YP47" s="44"/>
      <c r="YQ47" s="44"/>
      <c r="YR47" s="44"/>
      <c r="YS47" s="44"/>
      <c r="YT47" s="44"/>
      <c r="YU47" s="44"/>
      <c r="YV47" s="44"/>
      <c r="YW47" s="44"/>
      <c r="YX47" s="44"/>
      <c r="YY47" s="44"/>
      <c r="YZ47" s="44"/>
      <c r="ZA47" s="44"/>
      <c r="ZB47" s="44"/>
      <c r="ZC47" s="44"/>
      <c r="ZD47" s="44"/>
      <c r="ZE47" s="44"/>
      <c r="ZF47" s="44"/>
      <c r="ZG47" s="44"/>
      <c r="ZH47" s="44"/>
      <c r="ZI47" s="44"/>
      <c r="ZJ47" s="44"/>
      <c r="ZK47" s="44"/>
      <c r="ZL47" s="44"/>
      <c r="ZM47" s="44"/>
      <c r="ZN47" s="44"/>
      <c r="ZO47" s="44"/>
      <c r="ZP47" s="44"/>
      <c r="ZQ47" s="44"/>
      <c r="ZR47" s="44"/>
      <c r="ZS47" s="44"/>
      <c r="ZT47" s="44"/>
      <c r="ZU47" s="44"/>
      <c r="ZV47" s="44"/>
      <c r="ZW47" s="44"/>
      <c r="ZX47" s="44"/>
      <c r="ZY47" s="44"/>
      <c r="ZZ47" s="44"/>
      <c r="AAA47" s="44"/>
      <c r="AAB47" s="44"/>
      <c r="AAC47" s="44"/>
      <c r="AAD47" s="44"/>
      <c r="AAE47" s="44"/>
      <c r="AAF47" s="44"/>
      <c r="AAG47" s="44"/>
      <c r="AAH47" s="44"/>
      <c r="AAI47" s="44"/>
      <c r="AAJ47" s="44"/>
      <c r="AAK47" s="44"/>
      <c r="AAL47" s="44"/>
      <c r="AAM47" s="44"/>
      <c r="AAN47" s="44"/>
      <c r="AAO47" s="44"/>
      <c r="AAP47" s="44"/>
      <c r="AAQ47" s="44"/>
      <c r="AAR47" s="44"/>
      <c r="AAS47" s="44"/>
      <c r="AAT47" s="44"/>
      <c r="AAU47" s="44"/>
      <c r="AAV47" s="44"/>
      <c r="AAW47" s="44"/>
      <c r="AAX47" s="44"/>
      <c r="AAY47" s="44"/>
      <c r="AAZ47" s="44"/>
      <c r="ABA47" s="44"/>
      <c r="ABB47" s="44"/>
      <c r="ABC47" s="44"/>
      <c r="ABD47" s="44"/>
      <c r="ABE47" s="44"/>
      <c r="ABF47" s="44"/>
      <c r="ABG47" s="44"/>
      <c r="ABH47" s="44"/>
      <c r="ABI47" s="44"/>
      <c r="ABJ47" s="44"/>
      <c r="ABK47" s="44"/>
      <c r="ABL47" s="44"/>
      <c r="ABM47" s="44"/>
      <c r="ABN47" s="44"/>
      <c r="ABO47" s="44"/>
      <c r="ABP47" s="44"/>
      <c r="ABQ47" s="44"/>
      <c r="ABR47" s="44"/>
      <c r="ABS47" s="44"/>
      <c r="ABT47" s="44"/>
      <c r="ABU47" s="44"/>
      <c r="ABV47" s="44"/>
      <c r="ABW47" s="44"/>
      <c r="ABX47" s="44"/>
      <c r="ABY47" s="44"/>
      <c r="ABZ47" s="44"/>
      <c r="ACA47" s="44"/>
      <c r="ACB47" s="44"/>
      <c r="ACC47" s="44"/>
      <c r="ACD47" s="44"/>
      <c r="ACE47" s="44"/>
      <c r="ACF47" s="44"/>
      <c r="ACG47" s="44"/>
      <c r="ACH47" s="44"/>
      <c r="ACI47" s="44"/>
      <c r="ACJ47" s="44"/>
      <c r="ACK47" s="44"/>
      <c r="ACL47" s="44"/>
      <c r="ACM47" s="44"/>
      <c r="ACN47" s="44"/>
      <c r="ACO47" s="44"/>
      <c r="ACP47" s="44"/>
      <c r="ACQ47" s="44"/>
      <c r="ACR47" s="44"/>
      <c r="ACS47" s="44"/>
      <c r="ACT47" s="44"/>
      <c r="ACU47" s="44"/>
      <c r="ACV47" s="44"/>
      <c r="ACW47" s="44"/>
      <c r="ACX47" s="44"/>
      <c r="ACY47" s="44"/>
      <c r="ACZ47" s="44"/>
      <c r="ADA47" s="44"/>
      <c r="ADB47" s="44"/>
      <c r="ADC47" s="44"/>
      <c r="ADD47" s="44"/>
      <c r="ADE47" s="44"/>
      <c r="ADF47" s="44"/>
      <c r="ADG47" s="44"/>
      <c r="ADH47" s="44"/>
      <c r="ADI47" s="44"/>
      <c r="ADJ47" s="44"/>
      <c r="ADK47" s="44"/>
      <c r="ADL47" s="44"/>
      <c r="ADM47" s="44"/>
      <c r="ADN47" s="44"/>
      <c r="ADO47" s="44"/>
      <c r="ADP47" s="44"/>
      <c r="ADQ47" s="44"/>
      <c r="ADR47" s="44"/>
      <c r="ADS47" s="44"/>
      <c r="ADT47" s="44"/>
      <c r="ADU47" s="44"/>
      <c r="ADV47" s="44"/>
      <c r="ADW47" s="44"/>
      <c r="ADX47" s="44"/>
      <c r="ADY47" s="44"/>
      <c r="ADZ47" s="44"/>
      <c r="AEA47" s="44"/>
      <c r="AEB47" s="44"/>
      <c r="AEC47" s="44"/>
      <c r="AED47" s="44"/>
      <c r="AEE47" s="44"/>
      <c r="AEF47" s="44"/>
      <c r="AEG47" s="44"/>
      <c r="AEH47" s="44"/>
      <c r="AEI47" s="44"/>
      <c r="AEJ47" s="44"/>
      <c r="AEK47" s="44"/>
      <c r="AEL47" s="44"/>
      <c r="AEM47" s="44"/>
      <c r="AEN47" s="44"/>
      <c r="AEO47" s="44"/>
      <c r="AEP47" s="44"/>
      <c r="AEQ47" s="44"/>
      <c r="AER47" s="44"/>
      <c r="AES47" s="44"/>
      <c r="AET47" s="44"/>
      <c r="AEU47" s="44"/>
      <c r="AEV47" s="44"/>
      <c r="AEW47" s="44"/>
      <c r="AEX47" s="44"/>
      <c r="AEY47" s="44"/>
      <c r="AEZ47" s="44"/>
      <c r="AFA47" s="44"/>
      <c r="AFB47" s="44"/>
      <c r="AFC47" s="44"/>
      <c r="AFD47" s="44"/>
      <c r="AFE47" s="44"/>
      <c r="AFF47" s="44"/>
      <c r="AFG47" s="44"/>
      <c r="AFH47" s="44"/>
      <c r="AFI47" s="44"/>
      <c r="AFJ47" s="44"/>
      <c r="AFK47" s="44"/>
      <c r="AFL47" s="44"/>
      <c r="AFM47" s="44"/>
      <c r="AFN47" s="44"/>
      <c r="AFO47" s="44"/>
      <c r="AFP47" s="44"/>
      <c r="AFQ47" s="44"/>
      <c r="AFR47" s="44"/>
      <c r="AFS47" s="44"/>
      <c r="AFT47" s="44"/>
      <c r="AFU47" s="44"/>
      <c r="AFV47" s="44"/>
      <c r="AFW47" s="44"/>
      <c r="AFX47" s="44"/>
      <c r="AFY47" s="44"/>
      <c r="AFZ47" s="44"/>
      <c r="AGA47" s="44"/>
      <c r="AGB47" s="44"/>
      <c r="AGC47" s="44"/>
      <c r="AGD47" s="44"/>
      <c r="AGE47" s="44"/>
      <c r="AGF47" s="44"/>
      <c r="AGG47" s="44"/>
      <c r="AGH47" s="44"/>
      <c r="AGI47" s="44"/>
      <c r="AGJ47" s="44"/>
      <c r="AGK47" s="44"/>
      <c r="AGL47" s="44"/>
      <c r="AGM47" s="44"/>
      <c r="AGN47" s="44"/>
      <c r="AGO47" s="44"/>
      <c r="AGP47" s="44"/>
      <c r="AGQ47" s="44"/>
      <c r="AGR47" s="44"/>
      <c r="AGS47" s="44"/>
      <c r="AGT47" s="44"/>
      <c r="AGU47" s="44"/>
      <c r="AGV47" s="44"/>
      <c r="AGW47" s="44"/>
      <c r="AGX47" s="44"/>
      <c r="AGY47" s="44"/>
      <c r="AGZ47" s="44"/>
      <c r="AHA47" s="44"/>
      <c r="AHB47" s="44"/>
      <c r="AHC47" s="44"/>
      <c r="AHD47" s="44"/>
      <c r="AHE47" s="44"/>
      <c r="AHF47" s="44"/>
      <c r="AHG47" s="44"/>
      <c r="AHH47" s="44"/>
      <c r="AHI47" s="44"/>
      <c r="AHJ47" s="44"/>
      <c r="AHK47" s="44"/>
      <c r="AHL47" s="44"/>
      <c r="AHM47" s="44"/>
      <c r="AHN47" s="44"/>
      <c r="AHO47" s="44"/>
      <c r="AHP47" s="44"/>
      <c r="AHQ47" s="44"/>
      <c r="AHR47" s="44"/>
      <c r="AHS47" s="44"/>
      <c r="AHT47" s="44"/>
      <c r="AHU47" s="44"/>
      <c r="AHV47" s="44"/>
      <c r="AHW47" s="44"/>
      <c r="AHX47" s="44"/>
      <c r="AHY47" s="44"/>
      <c r="AHZ47" s="44"/>
      <c r="AIA47" s="44"/>
      <c r="AIB47" s="44"/>
      <c r="AIC47" s="44"/>
      <c r="AID47" s="44"/>
      <c r="AIE47" s="44"/>
      <c r="AIF47" s="44"/>
      <c r="AIG47" s="44"/>
      <c r="AIH47" s="44"/>
      <c r="AII47" s="44"/>
      <c r="AIJ47" s="44"/>
      <c r="AIK47" s="44"/>
      <c r="AIL47" s="44"/>
      <c r="AIM47" s="44"/>
      <c r="AIN47" s="44"/>
      <c r="AIO47" s="44"/>
      <c r="AIP47" s="44"/>
      <c r="AIQ47" s="44"/>
      <c r="AIR47" s="44"/>
      <c r="AIS47" s="44"/>
      <c r="AIT47" s="44"/>
      <c r="AIU47" s="44"/>
      <c r="AIV47" s="44"/>
      <c r="AIW47" s="44"/>
      <c r="AIX47" s="44"/>
      <c r="AIY47" s="44"/>
      <c r="AIZ47" s="44"/>
      <c r="AJA47" s="44"/>
      <c r="AJB47" s="44"/>
      <c r="AJC47" s="44"/>
      <c r="AJD47" s="44"/>
      <c r="AJE47" s="44"/>
      <c r="AJF47" s="44"/>
      <c r="AJG47" s="44"/>
      <c r="AJH47" s="44"/>
      <c r="AJI47" s="44"/>
      <c r="AJJ47" s="44"/>
      <c r="AJK47" s="44"/>
      <c r="AJL47" s="44"/>
      <c r="AJM47" s="44"/>
      <c r="AJN47" s="44"/>
      <c r="AJO47" s="44"/>
      <c r="AJP47" s="44"/>
      <c r="AJQ47" s="44"/>
      <c r="AJR47" s="44"/>
      <c r="AJS47" s="44"/>
      <c r="AJT47" s="44"/>
      <c r="AJU47" s="44"/>
      <c r="AJV47" s="44"/>
      <c r="AJW47" s="44"/>
      <c r="AJX47" s="44"/>
      <c r="AJY47" s="44"/>
      <c r="AJZ47" s="44"/>
      <c r="AKA47" s="44"/>
      <c r="AKB47" s="44"/>
      <c r="AKC47" s="44"/>
      <c r="AKD47" s="44"/>
      <c r="AKE47" s="44"/>
      <c r="AKF47" s="44"/>
      <c r="AKG47" s="44"/>
      <c r="AKH47" s="44"/>
      <c r="AKI47" s="44"/>
      <c r="AKJ47" s="44"/>
      <c r="AKK47" s="44"/>
      <c r="AKL47" s="44"/>
      <c r="AKM47" s="44"/>
      <c r="AKN47" s="44"/>
      <c r="AKO47" s="44"/>
      <c r="AKP47" s="44"/>
      <c r="AKQ47" s="44"/>
      <c r="AKR47" s="44"/>
      <c r="AKS47" s="44"/>
      <c r="AKT47" s="44"/>
      <c r="AKU47" s="44"/>
      <c r="AKV47" s="44"/>
      <c r="AKW47" s="44"/>
      <c r="AKX47" s="44"/>
      <c r="AKY47" s="44"/>
      <c r="AKZ47" s="44"/>
      <c r="ALA47" s="44"/>
      <c r="ALB47" s="44"/>
      <c r="ALC47" s="44"/>
      <c r="ALD47" s="44"/>
      <c r="ALE47" s="44"/>
      <c r="ALF47" s="44"/>
      <c r="ALG47" s="44"/>
      <c r="ALH47" s="44"/>
      <c r="ALI47" s="44"/>
      <c r="ALJ47" s="44"/>
      <c r="ALK47" s="44"/>
      <c r="ALL47" s="44"/>
      <c r="ALM47" s="44"/>
      <c r="ALN47" s="44"/>
      <c r="ALO47" s="44"/>
      <c r="ALP47" s="44"/>
      <c r="ALQ47" s="44"/>
      <c r="ALR47" s="44"/>
      <c r="ALS47" s="44"/>
      <c r="ALT47" s="44"/>
      <c r="ALU47" s="44"/>
      <c r="ALV47" s="44"/>
      <c r="ALW47" s="44"/>
      <c r="ALX47" s="44"/>
      <c r="ALY47" s="44"/>
      <c r="ALZ47" s="44"/>
      <c r="AMA47" s="44"/>
      <c r="AMB47" s="44"/>
      <c r="AMC47" s="44"/>
      <c r="AMD47" s="44"/>
      <c r="AME47" s="44"/>
      <c r="AMF47" s="44"/>
      <c r="AMG47" s="44"/>
      <c r="AMH47" s="44"/>
      <c r="AMI47" s="44"/>
      <c r="AMJ47" s="44"/>
    </row>
    <row r="48" spans="1:1024" s="33" customFormat="1" ht="96" customHeight="1" x14ac:dyDescent="0.2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4"/>
      <c r="IX48" s="44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4"/>
      <c r="KE48" s="44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4"/>
      <c r="LJ48" s="44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4"/>
      <c r="MM48" s="44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4"/>
      <c r="NL48" s="44"/>
      <c r="NM48" s="44"/>
      <c r="NN48" s="44"/>
      <c r="NO48" s="44"/>
      <c r="NP48" s="44"/>
      <c r="NQ48" s="44"/>
      <c r="NR48" s="44"/>
      <c r="NS48" s="44"/>
      <c r="NT48" s="44"/>
      <c r="NU48" s="44"/>
      <c r="NV48" s="44"/>
      <c r="NW48" s="44"/>
      <c r="NX48" s="44"/>
      <c r="NY48" s="44"/>
      <c r="NZ48" s="44"/>
      <c r="OA48" s="44"/>
      <c r="OB48" s="44"/>
      <c r="OC48" s="44"/>
      <c r="OD48" s="44"/>
      <c r="OE48" s="44"/>
      <c r="OF48" s="44"/>
      <c r="OG48" s="44"/>
      <c r="OH48" s="44"/>
      <c r="OI48" s="44"/>
      <c r="OJ48" s="44"/>
      <c r="OK48" s="44"/>
      <c r="OL48" s="44"/>
      <c r="OM48" s="44"/>
      <c r="ON48" s="44"/>
      <c r="OO48" s="44"/>
      <c r="OP48" s="44"/>
      <c r="OQ48" s="44"/>
      <c r="OR48" s="44"/>
      <c r="OS48" s="44"/>
      <c r="OT48" s="44"/>
      <c r="OU48" s="44"/>
      <c r="OV48" s="44"/>
      <c r="OW48" s="44"/>
      <c r="OX48" s="44"/>
      <c r="OY48" s="44"/>
      <c r="OZ48" s="44"/>
      <c r="PA48" s="44"/>
      <c r="PB48" s="44"/>
      <c r="PC48" s="44"/>
      <c r="PD48" s="44"/>
      <c r="PE48" s="44"/>
      <c r="PF48" s="44"/>
      <c r="PG48" s="44"/>
      <c r="PH48" s="44"/>
      <c r="PI48" s="44"/>
      <c r="PJ48" s="44"/>
      <c r="PK48" s="44"/>
      <c r="PL48" s="44"/>
      <c r="PM48" s="44"/>
      <c r="PN48" s="44"/>
      <c r="PO48" s="44"/>
      <c r="PP48" s="44"/>
      <c r="PQ48" s="44"/>
      <c r="PR48" s="44"/>
      <c r="PS48" s="44"/>
      <c r="PT48" s="44"/>
      <c r="PU48" s="44"/>
      <c r="PV48" s="44"/>
      <c r="PW48" s="44"/>
      <c r="PX48" s="44"/>
      <c r="PY48" s="44"/>
      <c r="PZ48" s="44"/>
      <c r="QA48" s="44"/>
      <c r="QB48" s="44"/>
      <c r="QC48" s="44"/>
      <c r="QD48" s="44"/>
      <c r="QE48" s="44"/>
      <c r="QF48" s="44"/>
      <c r="QG48" s="44"/>
      <c r="QH48" s="44"/>
      <c r="QI48" s="44"/>
      <c r="QJ48" s="44"/>
      <c r="QK48" s="44"/>
      <c r="QL48" s="44"/>
      <c r="QM48" s="44"/>
      <c r="QN48" s="44"/>
      <c r="QO48" s="44"/>
      <c r="QP48" s="44"/>
      <c r="QQ48" s="44"/>
      <c r="QR48" s="44"/>
      <c r="QS48" s="44"/>
      <c r="QT48" s="44"/>
      <c r="QU48" s="44"/>
      <c r="QV48" s="44"/>
      <c r="QW48" s="44"/>
      <c r="QX48" s="44"/>
      <c r="QY48" s="44"/>
      <c r="QZ48" s="44"/>
      <c r="RA48" s="44"/>
      <c r="RB48" s="44"/>
      <c r="RC48" s="44"/>
      <c r="RD48" s="44"/>
      <c r="RE48" s="44"/>
      <c r="RF48" s="44"/>
      <c r="RG48" s="44"/>
      <c r="RH48" s="44"/>
      <c r="RI48" s="44"/>
      <c r="RJ48" s="44"/>
      <c r="RK48" s="44"/>
      <c r="RL48" s="44"/>
      <c r="RM48" s="44"/>
      <c r="RN48" s="44"/>
      <c r="RO48" s="44"/>
      <c r="RP48" s="44"/>
      <c r="RQ48" s="44"/>
      <c r="RR48" s="44"/>
      <c r="RS48" s="44"/>
      <c r="RT48" s="44"/>
      <c r="RU48" s="44"/>
      <c r="RV48" s="44"/>
      <c r="RW48" s="44"/>
      <c r="RX48" s="44"/>
      <c r="RY48" s="44"/>
      <c r="RZ48" s="44"/>
      <c r="SA48" s="44"/>
      <c r="SB48" s="44"/>
      <c r="SC48" s="44"/>
      <c r="SD48" s="44"/>
      <c r="SE48" s="44"/>
      <c r="SF48" s="44"/>
      <c r="SG48" s="44"/>
      <c r="SH48" s="44"/>
      <c r="SI48" s="44"/>
      <c r="SJ48" s="44"/>
      <c r="SK48" s="44"/>
      <c r="SL48" s="44"/>
      <c r="SM48" s="44"/>
      <c r="SN48" s="44"/>
      <c r="SO48" s="44"/>
      <c r="SP48" s="44"/>
      <c r="SQ48" s="44"/>
      <c r="SR48" s="44"/>
      <c r="SS48" s="44"/>
      <c r="ST48" s="44"/>
      <c r="SU48" s="44"/>
      <c r="SV48" s="44"/>
      <c r="SW48" s="44"/>
      <c r="SX48" s="44"/>
      <c r="SY48" s="44"/>
      <c r="SZ48" s="44"/>
      <c r="TA48" s="44"/>
      <c r="TB48" s="44"/>
      <c r="TC48" s="44"/>
      <c r="TD48" s="44"/>
      <c r="TE48" s="44"/>
      <c r="TF48" s="44"/>
      <c r="TG48" s="44"/>
      <c r="TH48" s="44"/>
      <c r="TI48" s="44"/>
      <c r="TJ48" s="44"/>
      <c r="TK48" s="44"/>
      <c r="TL48" s="44"/>
      <c r="TM48" s="44"/>
      <c r="TN48" s="44"/>
      <c r="TO48" s="44"/>
      <c r="TP48" s="44"/>
      <c r="TQ48" s="44"/>
      <c r="TR48" s="44"/>
      <c r="TS48" s="44"/>
      <c r="TT48" s="44"/>
      <c r="TU48" s="44"/>
      <c r="TV48" s="44"/>
      <c r="TW48" s="44"/>
      <c r="TX48" s="44"/>
      <c r="TY48" s="44"/>
      <c r="TZ48" s="44"/>
      <c r="UA48" s="44"/>
      <c r="UB48" s="44"/>
      <c r="UC48" s="44"/>
      <c r="UD48" s="44"/>
      <c r="UE48" s="44"/>
      <c r="UF48" s="44"/>
      <c r="UG48" s="44"/>
      <c r="UH48" s="44"/>
      <c r="UI48" s="44"/>
      <c r="UJ48" s="44"/>
      <c r="UK48" s="44"/>
      <c r="UL48" s="44"/>
      <c r="UM48" s="44"/>
      <c r="UN48" s="44"/>
      <c r="UO48" s="44"/>
      <c r="UP48" s="44"/>
      <c r="UQ48" s="44"/>
      <c r="UR48" s="44"/>
      <c r="US48" s="44"/>
      <c r="UT48" s="44"/>
      <c r="UU48" s="44"/>
      <c r="UV48" s="44"/>
      <c r="UW48" s="44"/>
      <c r="UX48" s="44"/>
      <c r="UY48" s="44"/>
      <c r="UZ48" s="44"/>
      <c r="VA48" s="44"/>
      <c r="VB48" s="44"/>
      <c r="VC48" s="44"/>
      <c r="VD48" s="44"/>
      <c r="VE48" s="44"/>
      <c r="VF48" s="44"/>
      <c r="VG48" s="44"/>
      <c r="VH48" s="44"/>
      <c r="VI48" s="44"/>
      <c r="VJ48" s="44"/>
      <c r="VK48" s="44"/>
      <c r="VL48" s="44"/>
      <c r="VM48" s="44"/>
      <c r="VN48" s="44"/>
      <c r="VO48" s="44"/>
      <c r="VP48" s="44"/>
      <c r="VQ48" s="44"/>
      <c r="VR48" s="44"/>
      <c r="VS48" s="44"/>
      <c r="VT48" s="44"/>
      <c r="VU48" s="44"/>
      <c r="VV48" s="44"/>
      <c r="VW48" s="44"/>
      <c r="VX48" s="44"/>
      <c r="VY48" s="44"/>
      <c r="VZ48" s="44"/>
      <c r="WA48" s="44"/>
      <c r="WB48" s="44"/>
      <c r="WC48" s="44"/>
      <c r="WD48" s="44"/>
      <c r="WE48" s="44"/>
      <c r="WF48" s="44"/>
      <c r="WG48" s="44"/>
      <c r="WH48" s="44"/>
      <c r="WI48" s="44"/>
      <c r="WJ48" s="44"/>
      <c r="WK48" s="44"/>
      <c r="WL48" s="44"/>
      <c r="WM48" s="44"/>
      <c r="WN48" s="44"/>
      <c r="WO48" s="44"/>
      <c r="WP48" s="44"/>
      <c r="WQ48" s="44"/>
      <c r="WR48" s="44"/>
      <c r="WS48" s="44"/>
      <c r="WT48" s="44"/>
      <c r="WU48" s="44"/>
      <c r="WV48" s="44"/>
      <c r="WW48" s="44"/>
      <c r="WX48" s="44"/>
      <c r="WY48" s="44"/>
      <c r="WZ48" s="44"/>
      <c r="XA48" s="44"/>
      <c r="XB48" s="44"/>
      <c r="XC48" s="44"/>
      <c r="XD48" s="44"/>
      <c r="XE48" s="44"/>
      <c r="XF48" s="44"/>
      <c r="XG48" s="44"/>
      <c r="XH48" s="44"/>
      <c r="XI48" s="44"/>
      <c r="XJ48" s="44"/>
      <c r="XK48" s="44"/>
      <c r="XL48" s="44"/>
      <c r="XM48" s="44"/>
      <c r="XN48" s="44"/>
      <c r="XO48" s="44"/>
      <c r="XP48" s="44"/>
      <c r="XQ48" s="44"/>
      <c r="XR48" s="44"/>
      <c r="XS48" s="44"/>
      <c r="XT48" s="44"/>
      <c r="XU48" s="44"/>
      <c r="XV48" s="44"/>
      <c r="XW48" s="44"/>
      <c r="XX48" s="44"/>
      <c r="XY48" s="44"/>
      <c r="XZ48" s="44"/>
      <c r="YA48" s="44"/>
      <c r="YB48" s="44"/>
      <c r="YC48" s="44"/>
      <c r="YD48" s="44"/>
      <c r="YE48" s="44"/>
      <c r="YF48" s="44"/>
      <c r="YG48" s="44"/>
      <c r="YH48" s="44"/>
      <c r="YI48" s="44"/>
      <c r="YJ48" s="44"/>
      <c r="YK48" s="44"/>
      <c r="YL48" s="44"/>
      <c r="YM48" s="44"/>
      <c r="YN48" s="44"/>
      <c r="YO48" s="44"/>
      <c r="YP48" s="44"/>
      <c r="YQ48" s="44"/>
      <c r="YR48" s="44"/>
      <c r="YS48" s="44"/>
      <c r="YT48" s="44"/>
      <c r="YU48" s="44"/>
      <c r="YV48" s="44"/>
      <c r="YW48" s="44"/>
      <c r="YX48" s="44"/>
      <c r="YY48" s="44"/>
      <c r="YZ48" s="44"/>
      <c r="ZA48" s="44"/>
      <c r="ZB48" s="44"/>
      <c r="ZC48" s="44"/>
      <c r="ZD48" s="44"/>
      <c r="ZE48" s="44"/>
      <c r="ZF48" s="44"/>
      <c r="ZG48" s="44"/>
      <c r="ZH48" s="44"/>
      <c r="ZI48" s="44"/>
      <c r="ZJ48" s="44"/>
      <c r="ZK48" s="44"/>
      <c r="ZL48" s="44"/>
      <c r="ZM48" s="44"/>
      <c r="ZN48" s="44"/>
      <c r="ZO48" s="44"/>
      <c r="ZP48" s="44"/>
      <c r="ZQ48" s="44"/>
      <c r="ZR48" s="44"/>
      <c r="ZS48" s="44"/>
      <c r="ZT48" s="44"/>
      <c r="ZU48" s="44"/>
      <c r="ZV48" s="44"/>
      <c r="ZW48" s="44"/>
      <c r="ZX48" s="44"/>
      <c r="ZY48" s="44"/>
      <c r="ZZ48" s="44"/>
      <c r="AAA48" s="44"/>
      <c r="AAB48" s="44"/>
      <c r="AAC48" s="44"/>
      <c r="AAD48" s="44"/>
      <c r="AAE48" s="44"/>
      <c r="AAF48" s="44"/>
      <c r="AAG48" s="44"/>
      <c r="AAH48" s="44"/>
      <c r="AAI48" s="44"/>
      <c r="AAJ48" s="44"/>
      <c r="AAK48" s="44"/>
      <c r="AAL48" s="44"/>
      <c r="AAM48" s="44"/>
      <c r="AAN48" s="44"/>
      <c r="AAO48" s="44"/>
      <c r="AAP48" s="44"/>
      <c r="AAQ48" s="44"/>
      <c r="AAR48" s="44"/>
      <c r="AAS48" s="44"/>
      <c r="AAT48" s="44"/>
      <c r="AAU48" s="44"/>
      <c r="AAV48" s="44"/>
      <c r="AAW48" s="44"/>
      <c r="AAX48" s="44"/>
      <c r="AAY48" s="44"/>
      <c r="AAZ48" s="44"/>
      <c r="ABA48" s="44"/>
      <c r="ABB48" s="44"/>
      <c r="ABC48" s="44"/>
      <c r="ABD48" s="44"/>
      <c r="ABE48" s="44"/>
      <c r="ABF48" s="44"/>
      <c r="ABG48" s="44"/>
      <c r="ABH48" s="44"/>
      <c r="ABI48" s="44"/>
      <c r="ABJ48" s="44"/>
      <c r="ABK48" s="44"/>
      <c r="ABL48" s="44"/>
      <c r="ABM48" s="44"/>
      <c r="ABN48" s="44"/>
      <c r="ABO48" s="44"/>
      <c r="ABP48" s="44"/>
      <c r="ABQ48" s="44"/>
      <c r="ABR48" s="44"/>
      <c r="ABS48" s="44"/>
      <c r="ABT48" s="44"/>
      <c r="ABU48" s="44"/>
      <c r="ABV48" s="44"/>
      <c r="ABW48" s="44"/>
      <c r="ABX48" s="44"/>
      <c r="ABY48" s="44"/>
      <c r="ABZ48" s="44"/>
      <c r="ACA48" s="44"/>
      <c r="ACB48" s="44"/>
      <c r="ACC48" s="44"/>
      <c r="ACD48" s="44"/>
      <c r="ACE48" s="44"/>
      <c r="ACF48" s="44"/>
      <c r="ACG48" s="44"/>
      <c r="ACH48" s="44"/>
      <c r="ACI48" s="44"/>
      <c r="ACJ48" s="44"/>
      <c r="ACK48" s="44"/>
      <c r="ACL48" s="44"/>
      <c r="ACM48" s="44"/>
      <c r="ACN48" s="44"/>
      <c r="ACO48" s="44"/>
      <c r="ACP48" s="44"/>
      <c r="ACQ48" s="44"/>
      <c r="ACR48" s="44"/>
      <c r="ACS48" s="44"/>
      <c r="ACT48" s="44"/>
      <c r="ACU48" s="44"/>
      <c r="ACV48" s="44"/>
      <c r="ACW48" s="44"/>
      <c r="ACX48" s="44"/>
      <c r="ACY48" s="44"/>
      <c r="ACZ48" s="44"/>
      <c r="ADA48" s="44"/>
      <c r="ADB48" s="44"/>
      <c r="ADC48" s="44"/>
      <c r="ADD48" s="44"/>
      <c r="ADE48" s="44"/>
      <c r="ADF48" s="44"/>
      <c r="ADG48" s="44"/>
      <c r="ADH48" s="44"/>
      <c r="ADI48" s="44"/>
      <c r="ADJ48" s="44"/>
      <c r="ADK48" s="44"/>
      <c r="ADL48" s="44"/>
      <c r="ADM48" s="44"/>
      <c r="ADN48" s="44"/>
      <c r="ADO48" s="44"/>
      <c r="ADP48" s="44"/>
      <c r="ADQ48" s="44"/>
      <c r="ADR48" s="44"/>
      <c r="ADS48" s="44"/>
      <c r="ADT48" s="44"/>
      <c r="ADU48" s="44"/>
      <c r="ADV48" s="44"/>
      <c r="ADW48" s="44"/>
      <c r="ADX48" s="44"/>
      <c r="ADY48" s="44"/>
      <c r="ADZ48" s="44"/>
      <c r="AEA48" s="44"/>
      <c r="AEB48" s="44"/>
      <c r="AEC48" s="44"/>
      <c r="AED48" s="44"/>
      <c r="AEE48" s="44"/>
      <c r="AEF48" s="44"/>
      <c r="AEG48" s="44"/>
      <c r="AEH48" s="44"/>
      <c r="AEI48" s="44"/>
      <c r="AEJ48" s="44"/>
      <c r="AEK48" s="44"/>
      <c r="AEL48" s="44"/>
      <c r="AEM48" s="44"/>
      <c r="AEN48" s="44"/>
      <c r="AEO48" s="44"/>
      <c r="AEP48" s="44"/>
      <c r="AEQ48" s="44"/>
      <c r="AER48" s="44"/>
      <c r="AES48" s="44"/>
      <c r="AET48" s="44"/>
      <c r="AEU48" s="44"/>
      <c r="AEV48" s="44"/>
      <c r="AEW48" s="44"/>
      <c r="AEX48" s="44"/>
      <c r="AEY48" s="44"/>
      <c r="AEZ48" s="44"/>
      <c r="AFA48" s="44"/>
      <c r="AFB48" s="44"/>
      <c r="AFC48" s="44"/>
      <c r="AFD48" s="44"/>
      <c r="AFE48" s="44"/>
      <c r="AFF48" s="44"/>
      <c r="AFG48" s="44"/>
      <c r="AFH48" s="44"/>
      <c r="AFI48" s="44"/>
      <c r="AFJ48" s="44"/>
      <c r="AFK48" s="44"/>
      <c r="AFL48" s="44"/>
      <c r="AFM48" s="44"/>
      <c r="AFN48" s="44"/>
      <c r="AFO48" s="44"/>
      <c r="AFP48" s="44"/>
      <c r="AFQ48" s="44"/>
      <c r="AFR48" s="44"/>
      <c r="AFS48" s="44"/>
      <c r="AFT48" s="44"/>
      <c r="AFU48" s="44"/>
      <c r="AFV48" s="44"/>
      <c r="AFW48" s="44"/>
      <c r="AFX48" s="44"/>
      <c r="AFY48" s="44"/>
      <c r="AFZ48" s="44"/>
      <c r="AGA48" s="44"/>
      <c r="AGB48" s="44"/>
      <c r="AGC48" s="44"/>
      <c r="AGD48" s="44"/>
      <c r="AGE48" s="44"/>
      <c r="AGF48" s="44"/>
      <c r="AGG48" s="44"/>
      <c r="AGH48" s="44"/>
      <c r="AGI48" s="44"/>
      <c r="AGJ48" s="44"/>
      <c r="AGK48" s="44"/>
      <c r="AGL48" s="44"/>
      <c r="AGM48" s="44"/>
      <c r="AGN48" s="44"/>
      <c r="AGO48" s="44"/>
      <c r="AGP48" s="44"/>
      <c r="AGQ48" s="44"/>
      <c r="AGR48" s="44"/>
      <c r="AGS48" s="44"/>
      <c r="AGT48" s="44"/>
      <c r="AGU48" s="44"/>
      <c r="AGV48" s="44"/>
      <c r="AGW48" s="44"/>
      <c r="AGX48" s="44"/>
      <c r="AGY48" s="44"/>
      <c r="AGZ48" s="44"/>
      <c r="AHA48" s="44"/>
      <c r="AHB48" s="44"/>
      <c r="AHC48" s="44"/>
      <c r="AHD48" s="44"/>
      <c r="AHE48" s="44"/>
      <c r="AHF48" s="44"/>
      <c r="AHG48" s="44"/>
      <c r="AHH48" s="44"/>
      <c r="AHI48" s="44"/>
      <c r="AHJ48" s="44"/>
      <c r="AHK48" s="44"/>
      <c r="AHL48" s="44"/>
      <c r="AHM48" s="44"/>
      <c r="AHN48" s="44"/>
      <c r="AHO48" s="44"/>
      <c r="AHP48" s="44"/>
      <c r="AHQ48" s="44"/>
      <c r="AHR48" s="44"/>
      <c r="AHS48" s="44"/>
      <c r="AHT48" s="44"/>
      <c r="AHU48" s="44"/>
      <c r="AHV48" s="44"/>
      <c r="AHW48" s="44"/>
      <c r="AHX48" s="44"/>
      <c r="AHY48" s="44"/>
      <c r="AHZ48" s="44"/>
      <c r="AIA48" s="44"/>
      <c r="AIB48" s="44"/>
      <c r="AIC48" s="44"/>
      <c r="AID48" s="44"/>
      <c r="AIE48" s="44"/>
      <c r="AIF48" s="44"/>
      <c r="AIG48" s="44"/>
      <c r="AIH48" s="44"/>
      <c r="AII48" s="44"/>
      <c r="AIJ48" s="44"/>
      <c r="AIK48" s="44"/>
      <c r="AIL48" s="44"/>
      <c r="AIM48" s="44"/>
      <c r="AIN48" s="44"/>
      <c r="AIO48" s="44"/>
      <c r="AIP48" s="44"/>
      <c r="AIQ48" s="44"/>
      <c r="AIR48" s="44"/>
      <c r="AIS48" s="44"/>
      <c r="AIT48" s="44"/>
      <c r="AIU48" s="44"/>
      <c r="AIV48" s="44"/>
      <c r="AIW48" s="44"/>
      <c r="AIX48" s="44"/>
      <c r="AIY48" s="44"/>
      <c r="AIZ48" s="44"/>
      <c r="AJA48" s="44"/>
      <c r="AJB48" s="44"/>
      <c r="AJC48" s="44"/>
      <c r="AJD48" s="44"/>
      <c r="AJE48" s="44"/>
      <c r="AJF48" s="44"/>
      <c r="AJG48" s="44"/>
      <c r="AJH48" s="44"/>
      <c r="AJI48" s="44"/>
      <c r="AJJ48" s="44"/>
      <c r="AJK48" s="44"/>
      <c r="AJL48" s="44"/>
      <c r="AJM48" s="44"/>
      <c r="AJN48" s="44"/>
      <c r="AJO48" s="44"/>
      <c r="AJP48" s="44"/>
      <c r="AJQ48" s="44"/>
      <c r="AJR48" s="44"/>
      <c r="AJS48" s="44"/>
      <c r="AJT48" s="44"/>
      <c r="AJU48" s="44"/>
      <c r="AJV48" s="44"/>
      <c r="AJW48" s="44"/>
      <c r="AJX48" s="44"/>
      <c r="AJY48" s="44"/>
      <c r="AJZ48" s="44"/>
      <c r="AKA48" s="44"/>
      <c r="AKB48" s="44"/>
      <c r="AKC48" s="44"/>
      <c r="AKD48" s="44"/>
      <c r="AKE48" s="44"/>
      <c r="AKF48" s="44"/>
      <c r="AKG48" s="44"/>
      <c r="AKH48" s="44"/>
      <c r="AKI48" s="44"/>
      <c r="AKJ48" s="44"/>
      <c r="AKK48" s="44"/>
      <c r="AKL48" s="44"/>
      <c r="AKM48" s="44"/>
      <c r="AKN48" s="44"/>
      <c r="AKO48" s="44"/>
      <c r="AKP48" s="44"/>
      <c r="AKQ48" s="44"/>
      <c r="AKR48" s="44"/>
      <c r="AKS48" s="44"/>
      <c r="AKT48" s="44"/>
      <c r="AKU48" s="44"/>
      <c r="AKV48" s="44"/>
      <c r="AKW48" s="44"/>
      <c r="AKX48" s="44"/>
      <c r="AKY48" s="44"/>
      <c r="AKZ48" s="44"/>
      <c r="ALA48" s="44"/>
      <c r="ALB48" s="44"/>
      <c r="ALC48" s="44"/>
      <c r="ALD48" s="44"/>
      <c r="ALE48" s="44"/>
      <c r="ALF48" s="44"/>
      <c r="ALG48" s="44"/>
      <c r="ALH48" s="44"/>
      <c r="ALI48" s="44"/>
      <c r="ALJ48" s="44"/>
      <c r="ALK48" s="44"/>
      <c r="ALL48" s="44"/>
      <c r="ALM48" s="44"/>
      <c r="ALN48" s="44"/>
      <c r="ALO48" s="44"/>
      <c r="ALP48" s="44"/>
      <c r="ALQ48" s="44"/>
      <c r="ALR48" s="44"/>
      <c r="ALS48" s="44"/>
      <c r="ALT48" s="44"/>
      <c r="ALU48" s="44"/>
      <c r="ALV48" s="44"/>
      <c r="ALW48" s="44"/>
      <c r="ALX48" s="44"/>
      <c r="ALY48" s="44"/>
      <c r="ALZ48" s="44"/>
      <c r="AMA48" s="44"/>
      <c r="AMB48" s="44"/>
      <c r="AMC48" s="44"/>
      <c r="AMD48" s="44"/>
      <c r="AME48" s="44"/>
      <c r="AMF48" s="44"/>
      <c r="AMG48" s="44"/>
      <c r="AMH48" s="44"/>
      <c r="AMI48" s="44"/>
      <c r="AMJ48" s="44"/>
    </row>
    <row r="49" spans="1:1024" s="33" customFormat="1" x14ac:dyDescent="0.25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4"/>
      <c r="GU49" s="44"/>
      <c r="GV49" s="44"/>
      <c r="GW49" s="44"/>
      <c r="GX49" s="44"/>
      <c r="GY49" s="44"/>
      <c r="GZ49" s="44"/>
      <c r="HA49" s="44"/>
      <c r="HB49" s="44"/>
      <c r="HC49" s="44"/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/>
      <c r="IL49" s="44"/>
      <c r="IM49" s="44"/>
      <c r="IN49" s="44"/>
      <c r="IO49" s="44"/>
      <c r="IP49" s="44"/>
      <c r="IQ49" s="44"/>
      <c r="IR49" s="44"/>
      <c r="IS49" s="44"/>
      <c r="IT49" s="44"/>
      <c r="IU49" s="44"/>
      <c r="IV49" s="44"/>
      <c r="IW49" s="44"/>
      <c r="IX49" s="44"/>
      <c r="IY49" s="44"/>
      <c r="IZ49" s="44"/>
      <c r="JA49" s="44"/>
      <c r="JB49" s="44"/>
      <c r="JC49" s="44"/>
      <c r="JD49" s="44"/>
      <c r="JE49" s="44"/>
      <c r="JF49" s="44"/>
      <c r="JG49" s="44"/>
      <c r="JH49" s="44"/>
      <c r="JI49" s="44"/>
      <c r="JJ49" s="44"/>
      <c r="JK49" s="44"/>
      <c r="JL49" s="44"/>
      <c r="JM49" s="44"/>
      <c r="JN49" s="44"/>
      <c r="JO49" s="44"/>
      <c r="JP49" s="44"/>
      <c r="JQ49" s="44"/>
      <c r="JR49" s="44"/>
      <c r="JS49" s="44"/>
      <c r="JT49" s="44"/>
      <c r="JU49" s="44"/>
      <c r="JV49" s="44"/>
      <c r="JW49" s="44"/>
      <c r="JX49" s="44"/>
      <c r="JY49" s="44"/>
      <c r="JZ49" s="44"/>
      <c r="KA49" s="44"/>
      <c r="KB49" s="44"/>
      <c r="KC49" s="44"/>
      <c r="KD49" s="44"/>
      <c r="KE49" s="44"/>
      <c r="KF49" s="44"/>
      <c r="KG49" s="44"/>
      <c r="KH49" s="44"/>
      <c r="KI49" s="44"/>
      <c r="KJ49" s="44"/>
      <c r="KK49" s="44"/>
      <c r="KL49" s="44"/>
      <c r="KM49" s="44"/>
      <c r="KN49" s="44"/>
      <c r="KO49" s="44"/>
      <c r="KP49" s="44"/>
      <c r="KQ49" s="44"/>
      <c r="KR49" s="44"/>
      <c r="KS49" s="44"/>
      <c r="KT49" s="44"/>
      <c r="KU49" s="44"/>
      <c r="KV49" s="44"/>
      <c r="KW49" s="44"/>
      <c r="KX49" s="44"/>
      <c r="KY49" s="44"/>
      <c r="KZ49" s="44"/>
      <c r="LA49" s="44"/>
      <c r="LB49" s="44"/>
      <c r="LC49" s="44"/>
      <c r="LD49" s="44"/>
      <c r="LE49" s="44"/>
      <c r="LF49" s="44"/>
      <c r="LG49" s="44"/>
      <c r="LH49" s="44"/>
      <c r="LI49" s="44"/>
      <c r="LJ49" s="44"/>
      <c r="LK49" s="44"/>
      <c r="LL49" s="44"/>
      <c r="LM49" s="44"/>
      <c r="LN49" s="44"/>
      <c r="LO49" s="44"/>
      <c r="LP49" s="44"/>
      <c r="LQ49" s="44"/>
      <c r="LR49" s="44"/>
      <c r="LS49" s="44"/>
      <c r="LT49" s="44"/>
      <c r="LU49" s="44"/>
      <c r="LV49" s="44"/>
      <c r="LW49" s="44"/>
      <c r="LX49" s="44"/>
      <c r="LY49" s="44"/>
      <c r="LZ49" s="44"/>
      <c r="MA49" s="44"/>
      <c r="MB49" s="44"/>
      <c r="MC49" s="44"/>
      <c r="MD49" s="44"/>
      <c r="ME49" s="44"/>
      <c r="MF49" s="44"/>
      <c r="MG49" s="44"/>
      <c r="MH49" s="44"/>
      <c r="MI49" s="44"/>
      <c r="MJ49" s="44"/>
      <c r="MK49" s="44"/>
      <c r="ML49" s="44"/>
      <c r="MM49" s="44"/>
      <c r="MN49" s="44"/>
      <c r="MO49" s="44"/>
      <c r="MP49" s="44"/>
      <c r="MQ49" s="44"/>
      <c r="MR49" s="44"/>
      <c r="MS49" s="44"/>
      <c r="MT49" s="44"/>
      <c r="MU49" s="44"/>
      <c r="MV49" s="44"/>
      <c r="MW49" s="44"/>
      <c r="MX49" s="44"/>
      <c r="MY49" s="44"/>
      <c r="MZ49" s="44"/>
      <c r="NA49" s="44"/>
      <c r="NB49" s="44"/>
      <c r="NC49" s="44"/>
      <c r="ND49" s="44"/>
      <c r="NE49" s="44"/>
      <c r="NF49" s="44"/>
      <c r="NG49" s="44"/>
      <c r="NH49" s="44"/>
      <c r="NI49" s="44"/>
      <c r="NJ49" s="44"/>
      <c r="NK49" s="44"/>
      <c r="NL49" s="44"/>
      <c r="NM49" s="44"/>
      <c r="NN49" s="44"/>
      <c r="NO49" s="44"/>
      <c r="NP49" s="44"/>
      <c r="NQ49" s="44"/>
      <c r="NR49" s="44"/>
      <c r="NS49" s="44"/>
      <c r="NT49" s="44"/>
      <c r="NU49" s="44"/>
      <c r="NV49" s="44"/>
      <c r="NW49" s="44"/>
      <c r="NX49" s="44"/>
      <c r="NY49" s="44"/>
      <c r="NZ49" s="44"/>
      <c r="OA49" s="44"/>
      <c r="OB49" s="44"/>
      <c r="OC49" s="44"/>
      <c r="OD49" s="44"/>
      <c r="OE49" s="44"/>
      <c r="OF49" s="44"/>
      <c r="OG49" s="44"/>
      <c r="OH49" s="44"/>
      <c r="OI49" s="44"/>
      <c r="OJ49" s="44"/>
      <c r="OK49" s="44"/>
      <c r="OL49" s="44"/>
      <c r="OM49" s="44"/>
      <c r="ON49" s="44"/>
      <c r="OO49" s="44"/>
      <c r="OP49" s="44"/>
      <c r="OQ49" s="44"/>
      <c r="OR49" s="44"/>
      <c r="OS49" s="44"/>
      <c r="OT49" s="44"/>
      <c r="OU49" s="44"/>
      <c r="OV49" s="44"/>
      <c r="OW49" s="44"/>
      <c r="OX49" s="44"/>
      <c r="OY49" s="44"/>
      <c r="OZ49" s="44"/>
      <c r="PA49" s="44"/>
      <c r="PB49" s="44"/>
      <c r="PC49" s="44"/>
      <c r="PD49" s="44"/>
      <c r="PE49" s="44"/>
      <c r="PF49" s="44"/>
      <c r="PG49" s="44"/>
      <c r="PH49" s="44"/>
      <c r="PI49" s="44"/>
      <c r="PJ49" s="44"/>
      <c r="PK49" s="44"/>
      <c r="PL49" s="44"/>
      <c r="PM49" s="44"/>
      <c r="PN49" s="44"/>
      <c r="PO49" s="44"/>
      <c r="PP49" s="44"/>
      <c r="PQ49" s="44"/>
      <c r="PR49" s="44"/>
      <c r="PS49" s="44"/>
      <c r="PT49" s="44"/>
      <c r="PU49" s="44"/>
      <c r="PV49" s="44"/>
      <c r="PW49" s="44"/>
      <c r="PX49" s="44"/>
      <c r="PY49" s="44"/>
      <c r="PZ49" s="44"/>
      <c r="QA49" s="44"/>
      <c r="QB49" s="44"/>
      <c r="QC49" s="44"/>
      <c r="QD49" s="44"/>
      <c r="QE49" s="44"/>
      <c r="QF49" s="44"/>
      <c r="QG49" s="44"/>
      <c r="QH49" s="44"/>
      <c r="QI49" s="44"/>
      <c r="QJ49" s="44"/>
      <c r="QK49" s="44"/>
      <c r="QL49" s="44"/>
      <c r="QM49" s="44"/>
      <c r="QN49" s="44"/>
      <c r="QO49" s="44"/>
      <c r="QP49" s="44"/>
      <c r="QQ49" s="44"/>
      <c r="QR49" s="44"/>
      <c r="QS49" s="44"/>
      <c r="QT49" s="44"/>
      <c r="QU49" s="44"/>
      <c r="QV49" s="44"/>
      <c r="QW49" s="44"/>
      <c r="QX49" s="44"/>
      <c r="QY49" s="44"/>
      <c r="QZ49" s="44"/>
      <c r="RA49" s="44"/>
      <c r="RB49" s="44"/>
      <c r="RC49" s="44"/>
      <c r="RD49" s="44"/>
      <c r="RE49" s="44"/>
      <c r="RF49" s="44"/>
      <c r="RG49" s="44"/>
      <c r="RH49" s="44"/>
      <c r="RI49" s="44"/>
      <c r="RJ49" s="44"/>
      <c r="RK49" s="44"/>
      <c r="RL49" s="44"/>
      <c r="RM49" s="44"/>
      <c r="RN49" s="44"/>
      <c r="RO49" s="44"/>
      <c r="RP49" s="44"/>
      <c r="RQ49" s="44"/>
      <c r="RR49" s="44"/>
      <c r="RS49" s="44"/>
      <c r="RT49" s="44"/>
      <c r="RU49" s="44"/>
      <c r="RV49" s="44"/>
      <c r="RW49" s="44"/>
      <c r="RX49" s="44"/>
      <c r="RY49" s="44"/>
      <c r="RZ49" s="44"/>
      <c r="SA49" s="44"/>
      <c r="SB49" s="44"/>
      <c r="SC49" s="44"/>
      <c r="SD49" s="44"/>
      <c r="SE49" s="44"/>
      <c r="SF49" s="44"/>
      <c r="SG49" s="44"/>
      <c r="SH49" s="44"/>
      <c r="SI49" s="44"/>
      <c r="SJ49" s="44"/>
      <c r="SK49" s="44"/>
      <c r="SL49" s="44"/>
      <c r="SM49" s="44"/>
      <c r="SN49" s="44"/>
      <c r="SO49" s="44"/>
      <c r="SP49" s="44"/>
      <c r="SQ49" s="44"/>
      <c r="SR49" s="44"/>
      <c r="SS49" s="44"/>
      <c r="ST49" s="44"/>
      <c r="SU49" s="44"/>
      <c r="SV49" s="44"/>
      <c r="SW49" s="44"/>
      <c r="SX49" s="44"/>
      <c r="SY49" s="44"/>
      <c r="SZ49" s="44"/>
      <c r="TA49" s="44"/>
      <c r="TB49" s="44"/>
      <c r="TC49" s="44"/>
      <c r="TD49" s="44"/>
      <c r="TE49" s="44"/>
      <c r="TF49" s="44"/>
      <c r="TG49" s="44"/>
      <c r="TH49" s="44"/>
      <c r="TI49" s="44"/>
      <c r="TJ49" s="44"/>
      <c r="TK49" s="44"/>
      <c r="TL49" s="44"/>
      <c r="TM49" s="44"/>
      <c r="TN49" s="44"/>
      <c r="TO49" s="44"/>
      <c r="TP49" s="44"/>
      <c r="TQ49" s="44"/>
      <c r="TR49" s="44"/>
      <c r="TS49" s="44"/>
      <c r="TT49" s="44"/>
      <c r="TU49" s="44"/>
      <c r="TV49" s="44"/>
      <c r="TW49" s="44"/>
      <c r="TX49" s="44"/>
      <c r="TY49" s="44"/>
      <c r="TZ49" s="44"/>
      <c r="UA49" s="44"/>
      <c r="UB49" s="44"/>
      <c r="UC49" s="44"/>
      <c r="UD49" s="44"/>
      <c r="UE49" s="44"/>
      <c r="UF49" s="44"/>
      <c r="UG49" s="44"/>
      <c r="UH49" s="44"/>
      <c r="UI49" s="44"/>
      <c r="UJ49" s="44"/>
      <c r="UK49" s="44"/>
      <c r="UL49" s="44"/>
      <c r="UM49" s="44"/>
      <c r="UN49" s="44"/>
      <c r="UO49" s="44"/>
      <c r="UP49" s="44"/>
      <c r="UQ49" s="44"/>
      <c r="UR49" s="44"/>
      <c r="US49" s="44"/>
      <c r="UT49" s="44"/>
      <c r="UU49" s="44"/>
      <c r="UV49" s="44"/>
      <c r="UW49" s="44"/>
      <c r="UX49" s="44"/>
      <c r="UY49" s="44"/>
      <c r="UZ49" s="44"/>
      <c r="VA49" s="44"/>
      <c r="VB49" s="44"/>
      <c r="VC49" s="44"/>
      <c r="VD49" s="44"/>
      <c r="VE49" s="44"/>
      <c r="VF49" s="44"/>
      <c r="VG49" s="44"/>
      <c r="VH49" s="44"/>
      <c r="VI49" s="44"/>
      <c r="VJ49" s="44"/>
      <c r="VK49" s="44"/>
      <c r="VL49" s="44"/>
      <c r="VM49" s="44"/>
      <c r="VN49" s="44"/>
      <c r="VO49" s="44"/>
      <c r="VP49" s="44"/>
      <c r="VQ49" s="44"/>
      <c r="VR49" s="44"/>
      <c r="VS49" s="44"/>
      <c r="VT49" s="44"/>
      <c r="VU49" s="44"/>
      <c r="VV49" s="44"/>
      <c r="VW49" s="44"/>
      <c r="VX49" s="44"/>
      <c r="VY49" s="44"/>
      <c r="VZ49" s="44"/>
      <c r="WA49" s="44"/>
      <c r="WB49" s="44"/>
      <c r="WC49" s="44"/>
      <c r="WD49" s="44"/>
      <c r="WE49" s="44"/>
      <c r="WF49" s="44"/>
      <c r="WG49" s="44"/>
      <c r="WH49" s="44"/>
      <c r="WI49" s="44"/>
      <c r="WJ49" s="44"/>
      <c r="WK49" s="44"/>
      <c r="WL49" s="44"/>
      <c r="WM49" s="44"/>
      <c r="WN49" s="44"/>
      <c r="WO49" s="44"/>
      <c r="WP49" s="44"/>
      <c r="WQ49" s="44"/>
      <c r="WR49" s="44"/>
      <c r="WS49" s="44"/>
      <c r="WT49" s="44"/>
      <c r="WU49" s="44"/>
      <c r="WV49" s="44"/>
      <c r="WW49" s="44"/>
      <c r="WX49" s="44"/>
      <c r="WY49" s="44"/>
      <c r="WZ49" s="44"/>
      <c r="XA49" s="44"/>
      <c r="XB49" s="44"/>
      <c r="XC49" s="44"/>
      <c r="XD49" s="44"/>
      <c r="XE49" s="44"/>
      <c r="XF49" s="44"/>
      <c r="XG49" s="44"/>
      <c r="XH49" s="44"/>
      <c r="XI49" s="44"/>
      <c r="XJ49" s="44"/>
      <c r="XK49" s="44"/>
      <c r="XL49" s="44"/>
      <c r="XM49" s="44"/>
      <c r="XN49" s="44"/>
      <c r="XO49" s="44"/>
      <c r="XP49" s="44"/>
      <c r="XQ49" s="44"/>
      <c r="XR49" s="44"/>
      <c r="XS49" s="44"/>
      <c r="XT49" s="44"/>
      <c r="XU49" s="44"/>
      <c r="XV49" s="44"/>
      <c r="XW49" s="44"/>
      <c r="XX49" s="44"/>
      <c r="XY49" s="44"/>
      <c r="XZ49" s="44"/>
      <c r="YA49" s="44"/>
      <c r="YB49" s="44"/>
      <c r="YC49" s="44"/>
      <c r="YD49" s="44"/>
      <c r="YE49" s="44"/>
      <c r="YF49" s="44"/>
      <c r="YG49" s="44"/>
      <c r="YH49" s="44"/>
      <c r="YI49" s="44"/>
      <c r="YJ49" s="44"/>
      <c r="YK49" s="44"/>
      <c r="YL49" s="44"/>
      <c r="YM49" s="44"/>
      <c r="YN49" s="44"/>
      <c r="YO49" s="44"/>
      <c r="YP49" s="44"/>
      <c r="YQ49" s="44"/>
      <c r="YR49" s="44"/>
      <c r="YS49" s="44"/>
      <c r="YT49" s="44"/>
      <c r="YU49" s="44"/>
      <c r="YV49" s="44"/>
      <c r="YW49" s="44"/>
      <c r="YX49" s="44"/>
      <c r="YY49" s="44"/>
      <c r="YZ49" s="44"/>
      <c r="ZA49" s="44"/>
      <c r="ZB49" s="44"/>
      <c r="ZC49" s="44"/>
      <c r="ZD49" s="44"/>
      <c r="ZE49" s="44"/>
      <c r="ZF49" s="44"/>
      <c r="ZG49" s="44"/>
      <c r="ZH49" s="44"/>
      <c r="ZI49" s="44"/>
      <c r="ZJ49" s="44"/>
      <c r="ZK49" s="44"/>
      <c r="ZL49" s="44"/>
      <c r="ZM49" s="44"/>
      <c r="ZN49" s="44"/>
      <c r="ZO49" s="44"/>
      <c r="ZP49" s="44"/>
      <c r="ZQ49" s="44"/>
      <c r="ZR49" s="44"/>
      <c r="ZS49" s="44"/>
      <c r="ZT49" s="44"/>
      <c r="ZU49" s="44"/>
      <c r="ZV49" s="44"/>
      <c r="ZW49" s="44"/>
      <c r="ZX49" s="44"/>
      <c r="ZY49" s="44"/>
      <c r="ZZ49" s="44"/>
      <c r="AAA49" s="44"/>
      <c r="AAB49" s="44"/>
      <c r="AAC49" s="44"/>
      <c r="AAD49" s="44"/>
      <c r="AAE49" s="44"/>
      <c r="AAF49" s="44"/>
      <c r="AAG49" s="44"/>
      <c r="AAH49" s="44"/>
      <c r="AAI49" s="44"/>
      <c r="AAJ49" s="44"/>
      <c r="AAK49" s="44"/>
      <c r="AAL49" s="44"/>
      <c r="AAM49" s="44"/>
      <c r="AAN49" s="44"/>
      <c r="AAO49" s="44"/>
      <c r="AAP49" s="44"/>
      <c r="AAQ49" s="44"/>
      <c r="AAR49" s="44"/>
      <c r="AAS49" s="44"/>
      <c r="AAT49" s="44"/>
      <c r="AAU49" s="44"/>
      <c r="AAV49" s="44"/>
      <c r="AAW49" s="44"/>
      <c r="AAX49" s="44"/>
      <c r="AAY49" s="44"/>
      <c r="AAZ49" s="44"/>
      <c r="ABA49" s="44"/>
      <c r="ABB49" s="44"/>
      <c r="ABC49" s="44"/>
      <c r="ABD49" s="44"/>
      <c r="ABE49" s="44"/>
      <c r="ABF49" s="44"/>
      <c r="ABG49" s="44"/>
      <c r="ABH49" s="44"/>
      <c r="ABI49" s="44"/>
      <c r="ABJ49" s="44"/>
      <c r="ABK49" s="44"/>
      <c r="ABL49" s="44"/>
      <c r="ABM49" s="44"/>
      <c r="ABN49" s="44"/>
      <c r="ABO49" s="44"/>
      <c r="ABP49" s="44"/>
      <c r="ABQ49" s="44"/>
      <c r="ABR49" s="44"/>
      <c r="ABS49" s="44"/>
      <c r="ABT49" s="44"/>
      <c r="ABU49" s="44"/>
      <c r="ABV49" s="44"/>
      <c r="ABW49" s="44"/>
      <c r="ABX49" s="44"/>
      <c r="ABY49" s="44"/>
      <c r="ABZ49" s="44"/>
      <c r="ACA49" s="44"/>
      <c r="ACB49" s="44"/>
      <c r="ACC49" s="44"/>
      <c r="ACD49" s="44"/>
      <c r="ACE49" s="44"/>
      <c r="ACF49" s="44"/>
      <c r="ACG49" s="44"/>
      <c r="ACH49" s="44"/>
      <c r="ACI49" s="44"/>
      <c r="ACJ49" s="44"/>
      <c r="ACK49" s="44"/>
      <c r="ACL49" s="44"/>
      <c r="ACM49" s="44"/>
      <c r="ACN49" s="44"/>
      <c r="ACO49" s="44"/>
      <c r="ACP49" s="44"/>
      <c r="ACQ49" s="44"/>
      <c r="ACR49" s="44"/>
      <c r="ACS49" s="44"/>
      <c r="ACT49" s="44"/>
      <c r="ACU49" s="44"/>
      <c r="ACV49" s="44"/>
      <c r="ACW49" s="44"/>
      <c r="ACX49" s="44"/>
      <c r="ACY49" s="44"/>
      <c r="ACZ49" s="44"/>
      <c r="ADA49" s="44"/>
      <c r="ADB49" s="44"/>
      <c r="ADC49" s="44"/>
      <c r="ADD49" s="44"/>
      <c r="ADE49" s="44"/>
      <c r="ADF49" s="44"/>
      <c r="ADG49" s="44"/>
      <c r="ADH49" s="44"/>
      <c r="ADI49" s="44"/>
      <c r="ADJ49" s="44"/>
      <c r="ADK49" s="44"/>
      <c r="ADL49" s="44"/>
      <c r="ADM49" s="44"/>
      <c r="ADN49" s="44"/>
      <c r="ADO49" s="44"/>
      <c r="ADP49" s="44"/>
      <c r="ADQ49" s="44"/>
      <c r="ADR49" s="44"/>
      <c r="ADS49" s="44"/>
      <c r="ADT49" s="44"/>
      <c r="ADU49" s="44"/>
      <c r="ADV49" s="44"/>
      <c r="ADW49" s="44"/>
      <c r="ADX49" s="44"/>
      <c r="ADY49" s="44"/>
      <c r="ADZ49" s="44"/>
      <c r="AEA49" s="44"/>
      <c r="AEB49" s="44"/>
      <c r="AEC49" s="44"/>
      <c r="AED49" s="44"/>
      <c r="AEE49" s="44"/>
      <c r="AEF49" s="44"/>
      <c r="AEG49" s="44"/>
      <c r="AEH49" s="44"/>
      <c r="AEI49" s="44"/>
      <c r="AEJ49" s="44"/>
      <c r="AEK49" s="44"/>
      <c r="AEL49" s="44"/>
      <c r="AEM49" s="44"/>
      <c r="AEN49" s="44"/>
      <c r="AEO49" s="44"/>
      <c r="AEP49" s="44"/>
      <c r="AEQ49" s="44"/>
      <c r="AER49" s="44"/>
      <c r="AES49" s="44"/>
      <c r="AET49" s="44"/>
      <c r="AEU49" s="44"/>
      <c r="AEV49" s="44"/>
      <c r="AEW49" s="44"/>
      <c r="AEX49" s="44"/>
      <c r="AEY49" s="44"/>
      <c r="AEZ49" s="44"/>
      <c r="AFA49" s="44"/>
      <c r="AFB49" s="44"/>
      <c r="AFC49" s="44"/>
      <c r="AFD49" s="44"/>
      <c r="AFE49" s="44"/>
      <c r="AFF49" s="44"/>
      <c r="AFG49" s="44"/>
      <c r="AFH49" s="44"/>
      <c r="AFI49" s="44"/>
      <c r="AFJ49" s="44"/>
      <c r="AFK49" s="44"/>
      <c r="AFL49" s="44"/>
      <c r="AFM49" s="44"/>
      <c r="AFN49" s="44"/>
      <c r="AFO49" s="44"/>
      <c r="AFP49" s="44"/>
      <c r="AFQ49" s="44"/>
      <c r="AFR49" s="44"/>
      <c r="AFS49" s="44"/>
      <c r="AFT49" s="44"/>
      <c r="AFU49" s="44"/>
      <c r="AFV49" s="44"/>
      <c r="AFW49" s="44"/>
      <c r="AFX49" s="44"/>
      <c r="AFY49" s="44"/>
      <c r="AFZ49" s="44"/>
      <c r="AGA49" s="44"/>
      <c r="AGB49" s="44"/>
      <c r="AGC49" s="44"/>
      <c r="AGD49" s="44"/>
      <c r="AGE49" s="44"/>
      <c r="AGF49" s="44"/>
      <c r="AGG49" s="44"/>
      <c r="AGH49" s="44"/>
      <c r="AGI49" s="44"/>
      <c r="AGJ49" s="44"/>
      <c r="AGK49" s="44"/>
      <c r="AGL49" s="44"/>
      <c r="AGM49" s="44"/>
      <c r="AGN49" s="44"/>
      <c r="AGO49" s="44"/>
      <c r="AGP49" s="44"/>
      <c r="AGQ49" s="44"/>
      <c r="AGR49" s="44"/>
      <c r="AGS49" s="44"/>
      <c r="AGT49" s="44"/>
      <c r="AGU49" s="44"/>
      <c r="AGV49" s="44"/>
      <c r="AGW49" s="44"/>
      <c r="AGX49" s="44"/>
      <c r="AGY49" s="44"/>
      <c r="AGZ49" s="44"/>
      <c r="AHA49" s="44"/>
      <c r="AHB49" s="44"/>
      <c r="AHC49" s="44"/>
      <c r="AHD49" s="44"/>
      <c r="AHE49" s="44"/>
      <c r="AHF49" s="44"/>
      <c r="AHG49" s="44"/>
      <c r="AHH49" s="44"/>
      <c r="AHI49" s="44"/>
      <c r="AHJ49" s="44"/>
      <c r="AHK49" s="44"/>
      <c r="AHL49" s="44"/>
      <c r="AHM49" s="44"/>
      <c r="AHN49" s="44"/>
      <c r="AHO49" s="44"/>
      <c r="AHP49" s="44"/>
      <c r="AHQ49" s="44"/>
      <c r="AHR49" s="44"/>
      <c r="AHS49" s="44"/>
      <c r="AHT49" s="44"/>
      <c r="AHU49" s="44"/>
      <c r="AHV49" s="44"/>
      <c r="AHW49" s="44"/>
      <c r="AHX49" s="44"/>
      <c r="AHY49" s="44"/>
      <c r="AHZ49" s="44"/>
      <c r="AIA49" s="44"/>
      <c r="AIB49" s="44"/>
      <c r="AIC49" s="44"/>
      <c r="AID49" s="44"/>
      <c r="AIE49" s="44"/>
      <c r="AIF49" s="44"/>
      <c r="AIG49" s="44"/>
      <c r="AIH49" s="44"/>
      <c r="AII49" s="44"/>
      <c r="AIJ49" s="44"/>
      <c r="AIK49" s="44"/>
      <c r="AIL49" s="44"/>
      <c r="AIM49" s="44"/>
      <c r="AIN49" s="44"/>
      <c r="AIO49" s="44"/>
      <c r="AIP49" s="44"/>
      <c r="AIQ49" s="44"/>
      <c r="AIR49" s="44"/>
      <c r="AIS49" s="44"/>
      <c r="AIT49" s="44"/>
      <c r="AIU49" s="44"/>
      <c r="AIV49" s="44"/>
      <c r="AIW49" s="44"/>
      <c r="AIX49" s="44"/>
      <c r="AIY49" s="44"/>
      <c r="AIZ49" s="44"/>
      <c r="AJA49" s="44"/>
      <c r="AJB49" s="44"/>
      <c r="AJC49" s="44"/>
      <c r="AJD49" s="44"/>
      <c r="AJE49" s="44"/>
      <c r="AJF49" s="44"/>
      <c r="AJG49" s="44"/>
      <c r="AJH49" s="44"/>
      <c r="AJI49" s="44"/>
      <c r="AJJ49" s="44"/>
      <c r="AJK49" s="44"/>
      <c r="AJL49" s="44"/>
      <c r="AJM49" s="44"/>
      <c r="AJN49" s="44"/>
      <c r="AJO49" s="44"/>
      <c r="AJP49" s="44"/>
      <c r="AJQ49" s="44"/>
      <c r="AJR49" s="44"/>
      <c r="AJS49" s="44"/>
      <c r="AJT49" s="44"/>
      <c r="AJU49" s="44"/>
      <c r="AJV49" s="44"/>
      <c r="AJW49" s="44"/>
      <c r="AJX49" s="44"/>
      <c r="AJY49" s="44"/>
      <c r="AJZ49" s="44"/>
      <c r="AKA49" s="44"/>
      <c r="AKB49" s="44"/>
      <c r="AKC49" s="44"/>
      <c r="AKD49" s="44"/>
      <c r="AKE49" s="44"/>
      <c r="AKF49" s="44"/>
      <c r="AKG49" s="44"/>
      <c r="AKH49" s="44"/>
      <c r="AKI49" s="44"/>
      <c r="AKJ49" s="44"/>
      <c r="AKK49" s="44"/>
      <c r="AKL49" s="44"/>
      <c r="AKM49" s="44"/>
      <c r="AKN49" s="44"/>
      <c r="AKO49" s="44"/>
      <c r="AKP49" s="44"/>
      <c r="AKQ49" s="44"/>
      <c r="AKR49" s="44"/>
      <c r="AKS49" s="44"/>
      <c r="AKT49" s="44"/>
      <c r="AKU49" s="44"/>
      <c r="AKV49" s="44"/>
      <c r="AKW49" s="44"/>
      <c r="AKX49" s="44"/>
      <c r="AKY49" s="44"/>
      <c r="AKZ49" s="44"/>
      <c r="ALA49" s="44"/>
      <c r="ALB49" s="44"/>
      <c r="ALC49" s="44"/>
      <c r="ALD49" s="44"/>
      <c r="ALE49" s="44"/>
      <c r="ALF49" s="44"/>
      <c r="ALG49" s="44"/>
      <c r="ALH49" s="44"/>
      <c r="ALI49" s="44"/>
      <c r="ALJ49" s="44"/>
      <c r="ALK49" s="44"/>
      <c r="ALL49" s="44"/>
      <c r="ALM49" s="44"/>
      <c r="ALN49" s="44"/>
      <c r="ALO49" s="44"/>
      <c r="ALP49" s="44"/>
      <c r="ALQ49" s="44"/>
      <c r="ALR49" s="44"/>
      <c r="ALS49" s="44"/>
      <c r="ALT49" s="44"/>
      <c r="ALU49" s="44"/>
      <c r="ALV49" s="44"/>
      <c r="ALW49" s="44"/>
      <c r="ALX49" s="44"/>
      <c r="ALY49" s="44"/>
      <c r="ALZ49" s="44"/>
      <c r="AMA49" s="44"/>
      <c r="AMB49" s="44"/>
      <c r="AMC49" s="44"/>
      <c r="AMD49" s="44"/>
      <c r="AME49" s="44"/>
      <c r="AMF49" s="44"/>
      <c r="AMG49" s="44"/>
      <c r="AMH49" s="44"/>
      <c r="AMI49" s="44"/>
      <c r="AMJ49" s="44"/>
    </row>
    <row r="50" spans="1:1024" s="33" customFormat="1" x14ac:dyDescent="0.25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4"/>
      <c r="GU50" s="44"/>
      <c r="GV50" s="44"/>
      <c r="GW50" s="44"/>
      <c r="GX50" s="44"/>
      <c r="GY50" s="44"/>
      <c r="GZ50" s="44"/>
      <c r="HA50" s="44"/>
      <c r="HB50" s="44"/>
      <c r="HC50" s="44"/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44"/>
      <c r="HX50" s="44"/>
      <c r="HY50" s="44"/>
      <c r="HZ50" s="44"/>
      <c r="IA50" s="44"/>
      <c r="IB50" s="44"/>
      <c r="IC50" s="44"/>
      <c r="ID50" s="44"/>
      <c r="IE50" s="44"/>
      <c r="IF50" s="44"/>
      <c r="IG50" s="44"/>
      <c r="IH50" s="44"/>
      <c r="II50" s="44"/>
      <c r="IJ50" s="44"/>
      <c r="IK50" s="44"/>
      <c r="IL50" s="44"/>
      <c r="IM50" s="44"/>
      <c r="IN50" s="44"/>
      <c r="IO50" s="44"/>
      <c r="IP50" s="44"/>
      <c r="IQ50" s="44"/>
      <c r="IR50" s="44"/>
      <c r="IS50" s="44"/>
      <c r="IT50" s="44"/>
      <c r="IU50" s="44"/>
      <c r="IV50" s="44"/>
      <c r="IW50" s="44"/>
      <c r="IX50" s="44"/>
      <c r="IY50" s="44"/>
      <c r="IZ50" s="44"/>
      <c r="JA50" s="44"/>
      <c r="JB50" s="44"/>
      <c r="JC50" s="44"/>
      <c r="JD50" s="44"/>
      <c r="JE50" s="44"/>
      <c r="JF50" s="44"/>
      <c r="JG50" s="44"/>
      <c r="JH50" s="44"/>
      <c r="JI50" s="44"/>
      <c r="JJ50" s="44"/>
      <c r="JK50" s="44"/>
      <c r="JL50" s="44"/>
      <c r="JM50" s="44"/>
      <c r="JN50" s="44"/>
      <c r="JO50" s="44"/>
      <c r="JP50" s="44"/>
      <c r="JQ50" s="44"/>
      <c r="JR50" s="44"/>
      <c r="JS50" s="44"/>
      <c r="JT50" s="44"/>
      <c r="JU50" s="44"/>
      <c r="JV50" s="44"/>
      <c r="JW50" s="44"/>
      <c r="JX50" s="44"/>
      <c r="JY50" s="44"/>
      <c r="JZ50" s="44"/>
      <c r="KA50" s="44"/>
      <c r="KB50" s="44"/>
      <c r="KC50" s="44"/>
      <c r="KD50" s="44"/>
      <c r="KE50" s="44"/>
      <c r="KF50" s="44"/>
      <c r="KG50" s="44"/>
      <c r="KH50" s="44"/>
      <c r="KI50" s="44"/>
      <c r="KJ50" s="44"/>
      <c r="KK50" s="44"/>
      <c r="KL50" s="44"/>
      <c r="KM50" s="44"/>
      <c r="KN50" s="44"/>
      <c r="KO50" s="44"/>
      <c r="KP50" s="44"/>
      <c r="KQ50" s="44"/>
      <c r="KR50" s="44"/>
      <c r="KS50" s="44"/>
      <c r="KT50" s="44"/>
      <c r="KU50" s="44"/>
      <c r="KV50" s="44"/>
      <c r="KW50" s="44"/>
      <c r="KX50" s="44"/>
      <c r="KY50" s="44"/>
      <c r="KZ50" s="44"/>
      <c r="LA50" s="44"/>
      <c r="LB50" s="44"/>
      <c r="LC50" s="44"/>
      <c r="LD50" s="44"/>
      <c r="LE50" s="44"/>
      <c r="LF50" s="44"/>
      <c r="LG50" s="44"/>
      <c r="LH50" s="44"/>
      <c r="LI50" s="44"/>
      <c r="LJ50" s="44"/>
      <c r="LK50" s="44"/>
      <c r="LL50" s="44"/>
      <c r="LM50" s="44"/>
      <c r="LN50" s="44"/>
      <c r="LO50" s="44"/>
      <c r="LP50" s="44"/>
      <c r="LQ50" s="44"/>
      <c r="LR50" s="44"/>
      <c r="LS50" s="44"/>
      <c r="LT50" s="44"/>
      <c r="LU50" s="44"/>
      <c r="LV50" s="44"/>
      <c r="LW50" s="44"/>
      <c r="LX50" s="44"/>
      <c r="LY50" s="44"/>
      <c r="LZ50" s="44"/>
      <c r="MA50" s="44"/>
      <c r="MB50" s="44"/>
      <c r="MC50" s="44"/>
      <c r="MD50" s="44"/>
      <c r="ME50" s="44"/>
      <c r="MF50" s="44"/>
      <c r="MG50" s="44"/>
      <c r="MH50" s="44"/>
      <c r="MI50" s="44"/>
      <c r="MJ50" s="44"/>
      <c r="MK50" s="44"/>
      <c r="ML50" s="44"/>
      <c r="MM50" s="44"/>
      <c r="MN50" s="44"/>
      <c r="MO50" s="44"/>
      <c r="MP50" s="44"/>
      <c r="MQ50" s="44"/>
      <c r="MR50" s="44"/>
      <c r="MS50" s="44"/>
      <c r="MT50" s="44"/>
      <c r="MU50" s="44"/>
      <c r="MV50" s="44"/>
      <c r="MW50" s="44"/>
      <c r="MX50" s="44"/>
      <c r="MY50" s="44"/>
      <c r="MZ50" s="44"/>
      <c r="NA50" s="44"/>
      <c r="NB50" s="44"/>
      <c r="NC50" s="44"/>
      <c r="ND50" s="44"/>
      <c r="NE50" s="44"/>
      <c r="NF50" s="44"/>
      <c r="NG50" s="44"/>
      <c r="NH50" s="44"/>
      <c r="NI50" s="44"/>
      <c r="NJ50" s="44"/>
      <c r="NK50" s="44"/>
      <c r="NL50" s="44"/>
      <c r="NM50" s="44"/>
      <c r="NN50" s="44"/>
      <c r="NO50" s="44"/>
      <c r="NP50" s="44"/>
      <c r="NQ50" s="44"/>
      <c r="NR50" s="44"/>
      <c r="NS50" s="44"/>
      <c r="NT50" s="44"/>
      <c r="NU50" s="44"/>
      <c r="NV50" s="44"/>
      <c r="NW50" s="44"/>
      <c r="NX50" s="44"/>
      <c r="NY50" s="44"/>
      <c r="NZ50" s="44"/>
      <c r="OA50" s="44"/>
      <c r="OB50" s="44"/>
      <c r="OC50" s="44"/>
      <c r="OD50" s="44"/>
      <c r="OE50" s="44"/>
      <c r="OF50" s="44"/>
      <c r="OG50" s="44"/>
      <c r="OH50" s="44"/>
      <c r="OI50" s="44"/>
      <c r="OJ50" s="44"/>
      <c r="OK50" s="44"/>
      <c r="OL50" s="44"/>
      <c r="OM50" s="44"/>
      <c r="ON50" s="44"/>
      <c r="OO50" s="44"/>
      <c r="OP50" s="44"/>
      <c r="OQ50" s="44"/>
      <c r="OR50" s="44"/>
      <c r="OS50" s="44"/>
      <c r="OT50" s="44"/>
      <c r="OU50" s="44"/>
      <c r="OV50" s="44"/>
      <c r="OW50" s="44"/>
      <c r="OX50" s="44"/>
      <c r="OY50" s="44"/>
      <c r="OZ50" s="44"/>
      <c r="PA50" s="44"/>
      <c r="PB50" s="44"/>
      <c r="PC50" s="44"/>
      <c r="PD50" s="44"/>
      <c r="PE50" s="44"/>
      <c r="PF50" s="44"/>
      <c r="PG50" s="44"/>
      <c r="PH50" s="44"/>
      <c r="PI50" s="44"/>
      <c r="PJ50" s="44"/>
      <c r="PK50" s="44"/>
      <c r="PL50" s="44"/>
      <c r="PM50" s="44"/>
      <c r="PN50" s="44"/>
      <c r="PO50" s="44"/>
      <c r="PP50" s="44"/>
      <c r="PQ50" s="44"/>
      <c r="PR50" s="44"/>
      <c r="PS50" s="44"/>
      <c r="PT50" s="44"/>
      <c r="PU50" s="44"/>
      <c r="PV50" s="44"/>
      <c r="PW50" s="44"/>
      <c r="PX50" s="44"/>
      <c r="PY50" s="44"/>
      <c r="PZ50" s="44"/>
      <c r="QA50" s="44"/>
      <c r="QB50" s="44"/>
      <c r="QC50" s="44"/>
      <c r="QD50" s="44"/>
      <c r="QE50" s="44"/>
      <c r="QF50" s="44"/>
      <c r="QG50" s="44"/>
      <c r="QH50" s="44"/>
      <c r="QI50" s="44"/>
      <c r="QJ50" s="44"/>
      <c r="QK50" s="44"/>
      <c r="QL50" s="44"/>
      <c r="QM50" s="44"/>
      <c r="QN50" s="44"/>
      <c r="QO50" s="44"/>
      <c r="QP50" s="44"/>
      <c r="QQ50" s="44"/>
      <c r="QR50" s="44"/>
      <c r="QS50" s="44"/>
      <c r="QT50" s="44"/>
      <c r="QU50" s="44"/>
      <c r="QV50" s="44"/>
      <c r="QW50" s="44"/>
      <c r="QX50" s="44"/>
      <c r="QY50" s="44"/>
      <c r="QZ50" s="44"/>
      <c r="RA50" s="44"/>
      <c r="RB50" s="44"/>
      <c r="RC50" s="44"/>
      <c r="RD50" s="44"/>
      <c r="RE50" s="44"/>
      <c r="RF50" s="44"/>
      <c r="RG50" s="44"/>
      <c r="RH50" s="44"/>
      <c r="RI50" s="44"/>
      <c r="RJ50" s="44"/>
      <c r="RK50" s="44"/>
      <c r="RL50" s="44"/>
      <c r="RM50" s="44"/>
      <c r="RN50" s="44"/>
      <c r="RO50" s="44"/>
      <c r="RP50" s="44"/>
      <c r="RQ50" s="44"/>
      <c r="RR50" s="44"/>
      <c r="RS50" s="44"/>
      <c r="RT50" s="44"/>
      <c r="RU50" s="44"/>
      <c r="RV50" s="44"/>
      <c r="RW50" s="44"/>
      <c r="RX50" s="44"/>
      <c r="RY50" s="44"/>
      <c r="RZ50" s="44"/>
      <c r="SA50" s="44"/>
      <c r="SB50" s="44"/>
      <c r="SC50" s="44"/>
      <c r="SD50" s="44"/>
      <c r="SE50" s="44"/>
      <c r="SF50" s="44"/>
      <c r="SG50" s="44"/>
      <c r="SH50" s="44"/>
      <c r="SI50" s="44"/>
      <c r="SJ50" s="44"/>
      <c r="SK50" s="44"/>
      <c r="SL50" s="44"/>
      <c r="SM50" s="44"/>
      <c r="SN50" s="44"/>
      <c r="SO50" s="44"/>
      <c r="SP50" s="44"/>
      <c r="SQ50" s="44"/>
      <c r="SR50" s="44"/>
      <c r="SS50" s="44"/>
      <c r="ST50" s="44"/>
      <c r="SU50" s="44"/>
      <c r="SV50" s="44"/>
      <c r="SW50" s="44"/>
      <c r="SX50" s="44"/>
      <c r="SY50" s="44"/>
      <c r="SZ50" s="44"/>
      <c r="TA50" s="44"/>
      <c r="TB50" s="44"/>
      <c r="TC50" s="44"/>
      <c r="TD50" s="44"/>
      <c r="TE50" s="44"/>
      <c r="TF50" s="44"/>
      <c r="TG50" s="44"/>
      <c r="TH50" s="44"/>
      <c r="TI50" s="44"/>
      <c r="TJ50" s="44"/>
      <c r="TK50" s="44"/>
      <c r="TL50" s="44"/>
      <c r="TM50" s="44"/>
      <c r="TN50" s="44"/>
      <c r="TO50" s="44"/>
      <c r="TP50" s="44"/>
      <c r="TQ50" s="44"/>
      <c r="TR50" s="44"/>
      <c r="TS50" s="44"/>
      <c r="TT50" s="44"/>
      <c r="TU50" s="44"/>
      <c r="TV50" s="44"/>
      <c r="TW50" s="44"/>
      <c r="TX50" s="44"/>
      <c r="TY50" s="44"/>
      <c r="TZ50" s="44"/>
      <c r="UA50" s="44"/>
      <c r="UB50" s="44"/>
      <c r="UC50" s="44"/>
      <c r="UD50" s="44"/>
      <c r="UE50" s="44"/>
      <c r="UF50" s="44"/>
      <c r="UG50" s="44"/>
      <c r="UH50" s="44"/>
      <c r="UI50" s="44"/>
      <c r="UJ50" s="44"/>
      <c r="UK50" s="44"/>
      <c r="UL50" s="44"/>
      <c r="UM50" s="44"/>
      <c r="UN50" s="44"/>
      <c r="UO50" s="44"/>
      <c r="UP50" s="44"/>
      <c r="UQ50" s="44"/>
      <c r="UR50" s="44"/>
      <c r="US50" s="44"/>
      <c r="UT50" s="44"/>
      <c r="UU50" s="44"/>
      <c r="UV50" s="44"/>
      <c r="UW50" s="44"/>
      <c r="UX50" s="44"/>
      <c r="UY50" s="44"/>
      <c r="UZ50" s="44"/>
      <c r="VA50" s="44"/>
      <c r="VB50" s="44"/>
      <c r="VC50" s="44"/>
      <c r="VD50" s="44"/>
      <c r="VE50" s="44"/>
      <c r="VF50" s="44"/>
      <c r="VG50" s="44"/>
      <c r="VH50" s="44"/>
      <c r="VI50" s="44"/>
      <c r="VJ50" s="44"/>
      <c r="VK50" s="44"/>
      <c r="VL50" s="44"/>
      <c r="VM50" s="44"/>
      <c r="VN50" s="44"/>
      <c r="VO50" s="44"/>
      <c r="VP50" s="44"/>
      <c r="VQ50" s="44"/>
      <c r="VR50" s="44"/>
      <c r="VS50" s="44"/>
      <c r="VT50" s="44"/>
      <c r="VU50" s="44"/>
      <c r="VV50" s="44"/>
      <c r="VW50" s="44"/>
      <c r="VX50" s="44"/>
      <c r="VY50" s="44"/>
      <c r="VZ50" s="44"/>
      <c r="WA50" s="44"/>
      <c r="WB50" s="44"/>
      <c r="WC50" s="44"/>
      <c r="WD50" s="44"/>
      <c r="WE50" s="44"/>
      <c r="WF50" s="44"/>
      <c r="WG50" s="44"/>
      <c r="WH50" s="44"/>
      <c r="WI50" s="44"/>
      <c r="WJ50" s="44"/>
      <c r="WK50" s="44"/>
      <c r="WL50" s="44"/>
      <c r="WM50" s="44"/>
      <c r="WN50" s="44"/>
      <c r="WO50" s="44"/>
      <c r="WP50" s="44"/>
      <c r="WQ50" s="44"/>
      <c r="WR50" s="44"/>
      <c r="WS50" s="44"/>
      <c r="WT50" s="44"/>
      <c r="WU50" s="44"/>
      <c r="WV50" s="44"/>
      <c r="WW50" s="44"/>
      <c r="WX50" s="44"/>
      <c r="WY50" s="44"/>
      <c r="WZ50" s="44"/>
      <c r="XA50" s="44"/>
      <c r="XB50" s="44"/>
      <c r="XC50" s="44"/>
      <c r="XD50" s="44"/>
      <c r="XE50" s="44"/>
      <c r="XF50" s="44"/>
      <c r="XG50" s="44"/>
      <c r="XH50" s="44"/>
      <c r="XI50" s="44"/>
      <c r="XJ50" s="44"/>
      <c r="XK50" s="44"/>
      <c r="XL50" s="44"/>
      <c r="XM50" s="44"/>
      <c r="XN50" s="44"/>
      <c r="XO50" s="44"/>
      <c r="XP50" s="44"/>
      <c r="XQ50" s="44"/>
      <c r="XR50" s="44"/>
      <c r="XS50" s="44"/>
      <c r="XT50" s="44"/>
      <c r="XU50" s="44"/>
      <c r="XV50" s="44"/>
      <c r="XW50" s="44"/>
      <c r="XX50" s="44"/>
      <c r="XY50" s="44"/>
      <c r="XZ50" s="44"/>
      <c r="YA50" s="44"/>
      <c r="YB50" s="44"/>
      <c r="YC50" s="44"/>
      <c r="YD50" s="44"/>
      <c r="YE50" s="44"/>
      <c r="YF50" s="44"/>
      <c r="YG50" s="44"/>
      <c r="YH50" s="44"/>
      <c r="YI50" s="44"/>
      <c r="YJ50" s="44"/>
      <c r="YK50" s="44"/>
      <c r="YL50" s="44"/>
      <c r="YM50" s="44"/>
      <c r="YN50" s="44"/>
      <c r="YO50" s="44"/>
      <c r="YP50" s="44"/>
      <c r="YQ50" s="44"/>
      <c r="YR50" s="44"/>
      <c r="YS50" s="44"/>
      <c r="YT50" s="44"/>
      <c r="YU50" s="44"/>
      <c r="YV50" s="44"/>
      <c r="YW50" s="44"/>
      <c r="YX50" s="44"/>
      <c r="YY50" s="44"/>
      <c r="YZ50" s="44"/>
      <c r="ZA50" s="44"/>
      <c r="ZB50" s="44"/>
      <c r="ZC50" s="44"/>
      <c r="ZD50" s="44"/>
      <c r="ZE50" s="44"/>
      <c r="ZF50" s="44"/>
      <c r="ZG50" s="44"/>
      <c r="ZH50" s="44"/>
      <c r="ZI50" s="44"/>
      <c r="ZJ50" s="44"/>
      <c r="ZK50" s="44"/>
      <c r="ZL50" s="44"/>
      <c r="ZM50" s="44"/>
      <c r="ZN50" s="44"/>
      <c r="ZO50" s="44"/>
      <c r="ZP50" s="44"/>
      <c r="ZQ50" s="44"/>
      <c r="ZR50" s="44"/>
      <c r="ZS50" s="44"/>
      <c r="ZT50" s="44"/>
      <c r="ZU50" s="44"/>
      <c r="ZV50" s="44"/>
      <c r="ZW50" s="44"/>
      <c r="ZX50" s="44"/>
      <c r="ZY50" s="44"/>
      <c r="ZZ50" s="44"/>
      <c r="AAA50" s="44"/>
      <c r="AAB50" s="44"/>
      <c r="AAC50" s="44"/>
      <c r="AAD50" s="44"/>
      <c r="AAE50" s="44"/>
      <c r="AAF50" s="44"/>
      <c r="AAG50" s="44"/>
      <c r="AAH50" s="44"/>
      <c r="AAI50" s="44"/>
      <c r="AAJ50" s="44"/>
      <c r="AAK50" s="44"/>
      <c r="AAL50" s="44"/>
      <c r="AAM50" s="44"/>
      <c r="AAN50" s="44"/>
      <c r="AAO50" s="44"/>
      <c r="AAP50" s="44"/>
      <c r="AAQ50" s="44"/>
      <c r="AAR50" s="44"/>
      <c r="AAS50" s="44"/>
      <c r="AAT50" s="44"/>
      <c r="AAU50" s="44"/>
      <c r="AAV50" s="44"/>
      <c r="AAW50" s="44"/>
      <c r="AAX50" s="44"/>
      <c r="AAY50" s="44"/>
      <c r="AAZ50" s="44"/>
      <c r="ABA50" s="44"/>
      <c r="ABB50" s="44"/>
      <c r="ABC50" s="44"/>
      <c r="ABD50" s="44"/>
      <c r="ABE50" s="44"/>
      <c r="ABF50" s="44"/>
      <c r="ABG50" s="44"/>
      <c r="ABH50" s="44"/>
      <c r="ABI50" s="44"/>
      <c r="ABJ50" s="44"/>
      <c r="ABK50" s="44"/>
      <c r="ABL50" s="44"/>
      <c r="ABM50" s="44"/>
      <c r="ABN50" s="44"/>
      <c r="ABO50" s="44"/>
      <c r="ABP50" s="44"/>
      <c r="ABQ50" s="44"/>
      <c r="ABR50" s="44"/>
      <c r="ABS50" s="44"/>
      <c r="ABT50" s="44"/>
      <c r="ABU50" s="44"/>
      <c r="ABV50" s="44"/>
      <c r="ABW50" s="44"/>
      <c r="ABX50" s="44"/>
      <c r="ABY50" s="44"/>
      <c r="ABZ50" s="44"/>
      <c r="ACA50" s="44"/>
      <c r="ACB50" s="44"/>
      <c r="ACC50" s="44"/>
      <c r="ACD50" s="44"/>
      <c r="ACE50" s="44"/>
      <c r="ACF50" s="44"/>
      <c r="ACG50" s="44"/>
      <c r="ACH50" s="44"/>
      <c r="ACI50" s="44"/>
      <c r="ACJ50" s="44"/>
      <c r="ACK50" s="44"/>
      <c r="ACL50" s="44"/>
      <c r="ACM50" s="44"/>
      <c r="ACN50" s="44"/>
      <c r="ACO50" s="44"/>
      <c r="ACP50" s="44"/>
      <c r="ACQ50" s="44"/>
      <c r="ACR50" s="44"/>
      <c r="ACS50" s="44"/>
      <c r="ACT50" s="44"/>
      <c r="ACU50" s="44"/>
      <c r="ACV50" s="44"/>
      <c r="ACW50" s="44"/>
      <c r="ACX50" s="44"/>
      <c r="ACY50" s="44"/>
      <c r="ACZ50" s="44"/>
      <c r="ADA50" s="44"/>
      <c r="ADB50" s="44"/>
      <c r="ADC50" s="44"/>
      <c r="ADD50" s="44"/>
      <c r="ADE50" s="44"/>
      <c r="ADF50" s="44"/>
      <c r="ADG50" s="44"/>
      <c r="ADH50" s="44"/>
      <c r="ADI50" s="44"/>
      <c r="ADJ50" s="44"/>
      <c r="ADK50" s="44"/>
      <c r="ADL50" s="44"/>
      <c r="ADM50" s="44"/>
      <c r="ADN50" s="44"/>
      <c r="ADO50" s="44"/>
      <c r="ADP50" s="44"/>
      <c r="ADQ50" s="44"/>
      <c r="ADR50" s="44"/>
      <c r="ADS50" s="44"/>
      <c r="ADT50" s="44"/>
      <c r="ADU50" s="44"/>
      <c r="ADV50" s="44"/>
      <c r="ADW50" s="44"/>
      <c r="ADX50" s="44"/>
      <c r="ADY50" s="44"/>
      <c r="ADZ50" s="44"/>
      <c r="AEA50" s="44"/>
      <c r="AEB50" s="44"/>
      <c r="AEC50" s="44"/>
      <c r="AED50" s="44"/>
      <c r="AEE50" s="44"/>
      <c r="AEF50" s="44"/>
      <c r="AEG50" s="44"/>
      <c r="AEH50" s="44"/>
      <c r="AEI50" s="44"/>
      <c r="AEJ50" s="44"/>
      <c r="AEK50" s="44"/>
      <c r="AEL50" s="44"/>
      <c r="AEM50" s="44"/>
      <c r="AEN50" s="44"/>
      <c r="AEO50" s="44"/>
      <c r="AEP50" s="44"/>
      <c r="AEQ50" s="44"/>
      <c r="AER50" s="44"/>
      <c r="AES50" s="44"/>
      <c r="AET50" s="44"/>
      <c r="AEU50" s="44"/>
      <c r="AEV50" s="44"/>
      <c r="AEW50" s="44"/>
      <c r="AEX50" s="44"/>
      <c r="AEY50" s="44"/>
      <c r="AEZ50" s="44"/>
      <c r="AFA50" s="44"/>
      <c r="AFB50" s="44"/>
      <c r="AFC50" s="44"/>
      <c r="AFD50" s="44"/>
      <c r="AFE50" s="44"/>
      <c r="AFF50" s="44"/>
      <c r="AFG50" s="44"/>
      <c r="AFH50" s="44"/>
      <c r="AFI50" s="44"/>
      <c r="AFJ50" s="44"/>
      <c r="AFK50" s="44"/>
      <c r="AFL50" s="44"/>
      <c r="AFM50" s="44"/>
      <c r="AFN50" s="44"/>
      <c r="AFO50" s="44"/>
      <c r="AFP50" s="44"/>
      <c r="AFQ50" s="44"/>
      <c r="AFR50" s="44"/>
      <c r="AFS50" s="44"/>
      <c r="AFT50" s="44"/>
      <c r="AFU50" s="44"/>
      <c r="AFV50" s="44"/>
      <c r="AFW50" s="44"/>
      <c r="AFX50" s="44"/>
      <c r="AFY50" s="44"/>
      <c r="AFZ50" s="44"/>
      <c r="AGA50" s="44"/>
      <c r="AGB50" s="44"/>
      <c r="AGC50" s="44"/>
      <c r="AGD50" s="44"/>
      <c r="AGE50" s="44"/>
      <c r="AGF50" s="44"/>
      <c r="AGG50" s="44"/>
      <c r="AGH50" s="44"/>
      <c r="AGI50" s="44"/>
      <c r="AGJ50" s="44"/>
      <c r="AGK50" s="44"/>
      <c r="AGL50" s="44"/>
      <c r="AGM50" s="44"/>
      <c r="AGN50" s="44"/>
      <c r="AGO50" s="44"/>
      <c r="AGP50" s="44"/>
      <c r="AGQ50" s="44"/>
      <c r="AGR50" s="44"/>
      <c r="AGS50" s="44"/>
      <c r="AGT50" s="44"/>
      <c r="AGU50" s="44"/>
      <c r="AGV50" s="44"/>
      <c r="AGW50" s="44"/>
      <c r="AGX50" s="44"/>
      <c r="AGY50" s="44"/>
      <c r="AGZ50" s="44"/>
      <c r="AHA50" s="44"/>
      <c r="AHB50" s="44"/>
      <c r="AHC50" s="44"/>
      <c r="AHD50" s="44"/>
      <c r="AHE50" s="44"/>
      <c r="AHF50" s="44"/>
      <c r="AHG50" s="44"/>
      <c r="AHH50" s="44"/>
      <c r="AHI50" s="44"/>
      <c r="AHJ50" s="44"/>
      <c r="AHK50" s="44"/>
      <c r="AHL50" s="44"/>
      <c r="AHM50" s="44"/>
      <c r="AHN50" s="44"/>
      <c r="AHO50" s="44"/>
      <c r="AHP50" s="44"/>
      <c r="AHQ50" s="44"/>
      <c r="AHR50" s="44"/>
      <c r="AHS50" s="44"/>
      <c r="AHT50" s="44"/>
      <c r="AHU50" s="44"/>
      <c r="AHV50" s="44"/>
      <c r="AHW50" s="44"/>
      <c r="AHX50" s="44"/>
      <c r="AHY50" s="44"/>
      <c r="AHZ50" s="44"/>
      <c r="AIA50" s="44"/>
      <c r="AIB50" s="44"/>
      <c r="AIC50" s="44"/>
      <c r="AID50" s="44"/>
      <c r="AIE50" s="44"/>
      <c r="AIF50" s="44"/>
      <c r="AIG50" s="44"/>
      <c r="AIH50" s="44"/>
      <c r="AII50" s="44"/>
      <c r="AIJ50" s="44"/>
      <c r="AIK50" s="44"/>
      <c r="AIL50" s="44"/>
      <c r="AIM50" s="44"/>
      <c r="AIN50" s="44"/>
      <c r="AIO50" s="44"/>
      <c r="AIP50" s="44"/>
      <c r="AIQ50" s="44"/>
      <c r="AIR50" s="44"/>
      <c r="AIS50" s="44"/>
      <c r="AIT50" s="44"/>
      <c r="AIU50" s="44"/>
      <c r="AIV50" s="44"/>
      <c r="AIW50" s="44"/>
      <c r="AIX50" s="44"/>
      <c r="AIY50" s="44"/>
      <c r="AIZ50" s="44"/>
      <c r="AJA50" s="44"/>
      <c r="AJB50" s="44"/>
      <c r="AJC50" s="44"/>
      <c r="AJD50" s="44"/>
      <c r="AJE50" s="44"/>
      <c r="AJF50" s="44"/>
      <c r="AJG50" s="44"/>
      <c r="AJH50" s="44"/>
      <c r="AJI50" s="44"/>
      <c r="AJJ50" s="44"/>
      <c r="AJK50" s="44"/>
      <c r="AJL50" s="44"/>
      <c r="AJM50" s="44"/>
      <c r="AJN50" s="44"/>
      <c r="AJO50" s="44"/>
      <c r="AJP50" s="44"/>
      <c r="AJQ50" s="44"/>
      <c r="AJR50" s="44"/>
      <c r="AJS50" s="44"/>
      <c r="AJT50" s="44"/>
      <c r="AJU50" s="44"/>
      <c r="AJV50" s="44"/>
      <c r="AJW50" s="44"/>
      <c r="AJX50" s="44"/>
      <c r="AJY50" s="44"/>
      <c r="AJZ50" s="44"/>
      <c r="AKA50" s="44"/>
      <c r="AKB50" s="44"/>
      <c r="AKC50" s="44"/>
      <c r="AKD50" s="44"/>
      <c r="AKE50" s="44"/>
      <c r="AKF50" s="44"/>
      <c r="AKG50" s="44"/>
      <c r="AKH50" s="44"/>
      <c r="AKI50" s="44"/>
      <c r="AKJ50" s="44"/>
      <c r="AKK50" s="44"/>
      <c r="AKL50" s="44"/>
      <c r="AKM50" s="44"/>
      <c r="AKN50" s="44"/>
      <c r="AKO50" s="44"/>
      <c r="AKP50" s="44"/>
      <c r="AKQ50" s="44"/>
      <c r="AKR50" s="44"/>
      <c r="AKS50" s="44"/>
      <c r="AKT50" s="44"/>
      <c r="AKU50" s="44"/>
      <c r="AKV50" s="44"/>
      <c r="AKW50" s="44"/>
      <c r="AKX50" s="44"/>
      <c r="AKY50" s="44"/>
      <c r="AKZ50" s="44"/>
      <c r="ALA50" s="44"/>
      <c r="ALB50" s="44"/>
      <c r="ALC50" s="44"/>
      <c r="ALD50" s="44"/>
      <c r="ALE50" s="44"/>
      <c r="ALF50" s="44"/>
      <c r="ALG50" s="44"/>
      <c r="ALH50" s="44"/>
      <c r="ALI50" s="44"/>
      <c r="ALJ50" s="44"/>
      <c r="ALK50" s="44"/>
      <c r="ALL50" s="44"/>
      <c r="ALM50" s="44"/>
      <c r="ALN50" s="44"/>
      <c r="ALO50" s="44"/>
      <c r="ALP50" s="44"/>
      <c r="ALQ50" s="44"/>
      <c r="ALR50" s="44"/>
      <c r="ALS50" s="44"/>
      <c r="ALT50" s="44"/>
      <c r="ALU50" s="44"/>
      <c r="ALV50" s="44"/>
      <c r="ALW50" s="44"/>
      <c r="ALX50" s="44"/>
      <c r="ALY50" s="44"/>
      <c r="ALZ50" s="44"/>
      <c r="AMA50" s="44"/>
      <c r="AMB50" s="44"/>
      <c r="AMC50" s="44"/>
      <c r="AMD50" s="44"/>
      <c r="AME50" s="44"/>
      <c r="AMF50" s="44"/>
      <c r="AMG50" s="44"/>
      <c r="AMH50" s="44"/>
      <c r="AMI50" s="44"/>
      <c r="AMJ50" s="44"/>
    </row>
    <row r="51" spans="1:1024" s="33" customFormat="1" x14ac:dyDescent="0.25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/>
      <c r="EE51" s="44"/>
      <c r="EF51" s="44"/>
      <c r="EG51" s="44"/>
      <c r="EH51" s="44"/>
      <c r="EI51" s="44"/>
      <c r="EJ51" s="44"/>
      <c r="EK51" s="44"/>
      <c r="EL51" s="44"/>
      <c r="EM51" s="44"/>
      <c r="EN51" s="44"/>
      <c r="EO51" s="44"/>
      <c r="EP51" s="44"/>
      <c r="EQ51" s="44"/>
      <c r="ER51" s="44"/>
      <c r="ES51" s="44"/>
      <c r="ET51" s="44"/>
      <c r="EU51" s="44"/>
      <c r="EV51" s="44"/>
      <c r="EW51" s="44"/>
      <c r="EX51" s="44"/>
      <c r="EY51" s="44"/>
      <c r="EZ51" s="44"/>
      <c r="FA51" s="44"/>
      <c r="FB51" s="44"/>
      <c r="FC51" s="44"/>
      <c r="FD51" s="44"/>
      <c r="FE51" s="44"/>
      <c r="FF51" s="44"/>
      <c r="FG51" s="44"/>
      <c r="FH51" s="44"/>
      <c r="FI51" s="44"/>
      <c r="FJ51" s="44"/>
      <c r="FK51" s="44"/>
      <c r="FL51" s="44"/>
      <c r="FM51" s="44"/>
      <c r="FN51" s="44"/>
      <c r="FO51" s="44"/>
      <c r="FP51" s="44"/>
      <c r="FQ51" s="44"/>
      <c r="FR51" s="44"/>
      <c r="FS51" s="44"/>
      <c r="FT51" s="44"/>
      <c r="FU51" s="44"/>
      <c r="FV51" s="44"/>
      <c r="FW51" s="44"/>
      <c r="FX51" s="44"/>
      <c r="FY51" s="44"/>
      <c r="FZ51" s="44"/>
      <c r="GA51" s="44"/>
      <c r="GB51" s="44"/>
      <c r="GC51" s="44"/>
      <c r="GD51" s="44"/>
      <c r="GE51" s="44"/>
      <c r="GF51" s="44"/>
      <c r="GG51" s="44"/>
      <c r="GH51" s="44"/>
      <c r="GI51" s="44"/>
      <c r="GJ51" s="44"/>
      <c r="GK51" s="44"/>
      <c r="GL51" s="44"/>
      <c r="GM51" s="44"/>
      <c r="GN51" s="44"/>
      <c r="GO51" s="44"/>
      <c r="GP51" s="44"/>
      <c r="GQ51" s="44"/>
      <c r="GR51" s="44"/>
      <c r="GS51" s="44"/>
      <c r="GT51" s="44"/>
      <c r="GU51" s="44"/>
      <c r="GV51" s="44"/>
      <c r="GW51" s="44"/>
      <c r="GX51" s="44"/>
      <c r="GY51" s="44"/>
      <c r="GZ51" s="44"/>
      <c r="HA51" s="44"/>
      <c r="HB51" s="44"/>
      <c r="HC51" s="44"/>
      <c r="HD51" s="44"/>
      <c r="HE51" s="44"/>
      <c r="HF51" s="44"/>
      <c r="HG51" s="44"/>
      <c r="HH51" s="44"/>
      <c r="HI51" s="44"/>
      <c r="HJ51" s="44"/>
      <c r="HK51" s="44"/>
      <c r="HL51" s="44"/>
      <c r="HM51" s="44"/>
      <c r="HN51" s="44"/>
      <c r="HO51" s="44"/>
      <c r="HP51" s="44"/>
      <c r="HQ51" s="44"/>
      <c r="HR51" s="44"/>
      <c r="HS51" s="44"/>
      <c r="HT51" s="44"/>
      <c r="HU51" s="44"/>
      <c r="HV51" s="44"/>
      <c r="HW51" s="44"/>
      <c r="HX51" s="44"/>
      <c r="HY51" s="44"/>
      <c r="HZ51" s="44"/>
      <c r="IA51" s="44"/>
      <c r="IB51" s="44"/>
      <c r="IC51" s="44"/>
      <c r="ID51" s="44"/>
      <c r="IE51" s="44"/>
      <c r="IF51" s="44"/>
      <c r="IG51" s="44"/>
      <c r="IH51" s="44"/>
      <c r="II51" s="44"/>
      <c r="IJ51" s="44"/>
      <c r="IK51" s="44"/>
      <c r="IL51" s="44"/>
      <c r="IM51" s="44"/>
      <c r="IN51" s="44"/>
      <c r="IO51" s="44"/>
      <c r="IP51" s="44"/>
      <c r="IQ51" s="44"/>
      <c r="IR51" s="44"/>
      <c r="IS51" s="44"/>
      <c r="IT51" s="44"/>
      <c r="IU51" s="44"/>
      <c r="IV51" s="44"/>
      <c r="IW51" s="44"/>
      <c r="IX51" s="44"/>
      <c r="IY51" s="44"/>
      <c r="IZ51" s="44"/>
      <c r="JA51" s="44"/>
      <c r="JB51" s="44"/>
      <c r="JC51" s="44"/>
      <c r="JD51" s="44"/>
      <c r="JE51" s="44"/>
      <c r="JF51" s="44"/>
      <c r="JG51" s="44"/>
      <c r="JH51" s="44"/>
      <c r="JI51" s="44"/>
      <c r="JJ51" s="44"/>
      <c r="JK51" s="44"/>
      <c r="JL51" s="44"/>
      <c r="JM51" s="44"/>
      <c r="JN51" s="44"/>
      <c r="JO51" s="44"/>
      <c r="JP51" s="44"/>
      <c r="JQ51" s="44"/>
      <c r="JR51" s="44"/>
      <c r="JS51" s="44"/>
      <c r="JT51" s="44"/>
      <c r="JU51" s="44"/>
      <c r="JV51" s="44"/>
      <c r="JW51" s="44"/>
      <c r="JX51" s="44"/>
      <c r="JY51" s="44"/>
      <c r="JZ51" s="44"/>
      <c r="KA51" s="44"/>
      <c r="KB51" s="44"/>
      <c r="KC51" s="44"/>
      <c r="KD51" s="44"/>
      <c r="KE51" s="44"/>
      <c r="KF51" s="44"/>
      <c r="KG51" s="44"/>
      <c r="KH51" s="44"/>
      <c r="KI51" s="44"/>
      <c r="KJ51" s="44"/>
      <c r="KK51" s="44"/>
      <c r="KL51" s="44"/>
      <c r="KM51" s="44"/>
      <c r="KN51" s="44"/>
      <c r="KO51" s="44"/>
      <c r="KP51" s="44"/>
      <c r="KQ51" s="44"/>
      <c r="KR51" s="44"/>
      <c r="KS51" s="44"/>
      <c r="KT51" s="44"/>
      <c r="KU51" s="44"/>
      <c r="KV51" s="44"/>
      <c r="KW51" s="44"/>
      <c r="KX51" s="44"/>
      <c r="KY51" s="44"/>
      <c r="KZ51" s="44"/>
      <c r="LA51" s="44"/>
      <c r="LB51" s="44"/>
      <c r="LC51" s="44"/>
      <c r="LD51" s="44"/>
      <c r="LE51" s="44"/>
      <c r="LF51" s="44"/>
      <c r="LG51" s="44"/>
      <c r="LH51" s="44"/>
      <c r="LI51" s="44"/>
      <c r="LJ51" s="44"/>
      <c r="LK51" s="44"/>
      <c r="LL51" s="44"/>
      <c r="LM51" s="44"/>
      <c r="LN51" s="44"/>
      <c r="LO51" s="44"/>
      <c r="LP51" s="44"/>
      <c r="LQ51" s="44"/>
      <c r="LR51" s="44"/>
      <c r="LS51" s="44"/>
      <c r="LT51" s="44"/>
      <c r="LU51" s="44"/>
      <c r="LV51" s="44"/>
      <c r="LW51" s="44"/>
      <c r="LX51" s="44"/>
      <c r="LY51" s="44"/>
      <c r="LZ51" s="44"/>
      <c r="MA51" s="44"/>
      <c r="MB51" s="44"/>
      <c r="MC51" s="44"/>
      <c r="MD51" s="44"/>
      <c r="ME51" s="44"/>
      <c r="MF51" s="44"/>
      <c r="MG51" s="44"/>
      <c r="MH51" s="44"/>
      <c r="MI51" s="44"/>
      <c r="MJ51" s="44"/>
      <c r="MK51" s="44"/>
      <c r="ML51" s="44"/>
      <c r="MM51" s="44"/>
      <c r="MN51" s="44"/>
      <c r="MO51" s="44"/>
      <c r="MP51" s="44"/>
      <c r="MQ51" s="44"/>
      <c r="MR51" s="44"/>
      <c r="MS51" s="44"/>
      <c r="MT51" s="44"/>
      <c r="MU51" s="44"/>
      <c r="MV51" s="44"/>
      <c r="MW51" s="44"/>
      <c r="MX51" s="44"/>
      <c r="MY51" s="44"/>
      <c r="MZ51" s="44"/>
      <c r="NA51" s="44"/>
      <c r="NB51" s="44"/>
      <c r="NC51" s="44"/>
      <c r="ND51" s="44"/>
      <c r="NE51" s="44"/>
      <c r="NF51" s="44"/>
      <c r="NG51" s="44"/>
      <c r="NH51" s="44"/>
      <c r="NI51" s="44"/>
      <c r="NJ51" s="44"/>
      <c r="NK51" s="44"/>
      <c r="NL51" s="44"/>
      <c r="NM51" s="44"/>
      <c r="NN51" s="44"/>
      <c r="NO51" s="44"/>
      <c r="NP51" s="44"/>
      <c r="NQ51" s="44"/>
      <c r="NR51" s="44"/>
      <c r="NS51" s="44"/>
      <c r="NT51" s="44"/>
      <c r="NU51" s="44"/>
      <c r="NV51" s="44"/>
      <c r="NW51" s="44"/>
      <c r="NX51" s="44"/>
      <c r="NY51" s="44"/>
      <c r="NZ51" s="44"/>
      <c r="OA51" s="44"/>
      <c r="OB51" s="44"/>
      <c r="OC51" s="44"/>
      <c r="OD51" s="44"/>
      <c r="OE51" s="44"/>
      <c r="OF51" s="44"/>
      <c r="OG51" s="44"/>
      <c r="OH51" s="44"/>
      <c r="OI51" s="44"/>
      <c r="OJ51" s="44"/>
      <c r="OK51" s="44"/>
      <c r="OL51" s="44"/>
      <c r="OM51" s="44"/>
      <c r="ON51" s="44"/>
      <c r="OO51" s="44"/>
      <c r="OP51" s="44"/>
      <c r="OQ51" s="44"/>
      <c r="OR51" s="44"/>
      <c r="OS51" s="44"/>
      <c r="OT51" s="44"/>
      <c r="OU51" s="44"/>
      <c r="OV51" s="44"/>
      <c r="OW51" s="44"/>
      <c r="OX51" s="44"/>
      <c r="OY51" s="44"/>
      <c r="OZ51" s="44"/>
      <c r="PA51" s="44"/>
      <c r="PB51" s="44"/>
      <c r="PC51" s="44"/>
      <c r="PD51" s="44"/>
      <c r="PE51" s="44"/>
      <c r="PF51" s="44"/>
      <c r="PG51" s="44"/>
      <c r="PH51" s="44"/>
      <c r="PI51" s="44"/>
      <c r="PJ51" s="44"/>
      <c r="PK51" s="44"/>
      <c r="PL51" s="44"/>
      <c r="PM51" s="44"/>
      <c r="PN51" s="44"/>
      <c r="PO51" s="44"/>
      <c r="PP51" s="44"/>
      <c r="PQ51" s="44"/>
      <c r="PR51" s="44"/>
      <c r="PS51" s="44"/>
      <c r="PT51" s="44"/>
      <c r="PU51" s="44"/>
      <c r="PV51" s="44"/>
      <c r="PW51" s="44"/>
      <c r="PX51" s="44"/>
      <c r="PY51" s="44"/>
      <c r="PZ51" s="44"/>
      <c r="QA51" s="44"/>
      <c r="QB51" s="44"/>
      <c r="QC51" s="44"/>
      <c r="QD51" s="44"/>
      <c r="QE51" s="44"/>
      <c r="QF51" s="44"/>
      <c r="QG51" s="44"/>
      <c r="QH51" s="44"/>
      <c r="QI51" s="44"/>
      <c r="QJ51" s="44"/>
      <c r="QK51" s="44"/>
      <c r="QL51" s="44"/>
      <c r="QM51" s="44"/>
      <c r="QN51" s="44"/>
      <c r="QO51" s="44"/>
      <c r="QP51" s="44"/>
      <c r="QQ51" s="44"/>
      <c r="QR51" s="44"/>
      <c r="QS51" s="44"/>
      <c r="QT51" s="44"/>
      <c r="QU51" s="44"/>
      <c r="QV51" s="44"/>
      <c r="QW51" s="44"/>
      <c r="QX51" s="44"/>
      <c r="QY51" s="44"/>
      <c r="QZ51" s="44"/>
      <c r="RA51" s="44"/>
      <c r="RB51" s="44"/>
      <c r="RC51" s="44"/>
      <c r="RD51" s="44"/>
      <c r="RE51" s="44"/>
      <c r="RF51" s="44"/>
      <c r="RG51" s="44"/>
      <c r="RH51" s="44"/>
      <c r="RI51" s="44"/>
      <c r="RJ51" s="44"/>
      <c r="RK51" s="44"/>
      <c r="RL51" s="44"/>
      <c r="RM51" s="44"/>
      <c r="RN51" s="44"/>
      <c r="RO51" s="44"/>
      <c r="RP51" s="44"/>
      <c r="RQ51" s="44"/>
      <c r="RR51" s="44"/>
      <c r="RS51" s="44"/>
      <c r="RT51" s="44"/>
      <c r="RU51" s="44"/>
      <c r="RV51" s="44"/>
      <c r="RW51" s="44"/>
      <c r="RX51" s="44"/>
      <c r="RY51" s="44"/>
      <c r="RZ51" s="44"/>
      <c r="SA51" s="44"/>
      <c r="SB51" s="44"/>
      <c r="SC51" s="44"/>
      <c r="SD51" s="44"/>
      <c r="SE51" s="44"/>
      <c r="SF51" s="44"/>
      <c r="SG51" s="44"/>
      <c r="SH51" s="44"/>
      <c r="SI51" s="44"/>
      <c r="SJ51" s="44"/>
      <c r="SK51" s="44"/>
      <c r="SL51" s="44"/>
      <c r="SM51" s="44"/>
      <c r="SN51" s="44"/>
      <c r="SO51" s="44"/>
      <c r="SP51" s="44"/>
      <c r="SQ51" s="44"/>
      <c r="SR51" s="44"/>
      <c r="SS51" s="44"/>
      <c r="ST51" s="44"/>
      <c r="SU51" s="44"/>
      <c r="SV51" s="44"/>
      <c r="SW51" s="44"/>
      <c r="SX51" s="44"/>
      <c r="SY51" s="44"/>
      <c r="SZ51" s="44"/>
      <c r="TA51" s="44"/>
      <c r="TB51" s="44"/>
      <c r="TC51" s="44"/>
      <c r="TD51" s="44"/>
      <c r="TE51" s="44"/>
      <c r="TF51" s="44"/>
      <c r="TG51" s="44"/>
      <c r="TH51" s="44"/>
      <c r="TI51" s="44"/>
      <c r="TJ51" s="44"/>
      <c r="TK51" s="44"/>
      <c r="TL51" s="44"/>
      <c r="TM51" s="44"/>
      <c r="TN51" s="44"/>
      <c r="TO51" s="44"/>
      <c r="TP51" s="44"/>
      <c r="TQ51" s="44"/>
      <c r="TR51" s="44"/>
      <c r="TS51" s="44"/>
      <c r="TT51" s="44"/>
      <c r="TU51" s="44"/>
      <c r="TV51" s="44"/>
      <c r="TW51" s="44"/>
      <c r="TX51" s="44"/>
      <c r="TY51" s="44"/>
      <c r="TZ51" s="44"/>
      <c r="UA51" s="44"/>
      <c r="UB51" s="44"/>
      <c r="UC51" s="44"/>
      <c r="UD51" s="44"/>
      <c r="UE51" s="44"/>
      <c r="UF51" s="44"/>
      <c r="UG51" s="44"/>
      <c r="UH51" s="44"/>
      <c r="UI51" s="44"/>
      <c r="UJ51" s="44"/>
      <c r="UK51" s="44"/>
      <c r="UL51" s="44"/>
      <c r="UM51" s="44"/>
      <c r="UN51" s="44"/>
      <c r="UO51" s="44"/>
      <c r="UP51" s="44"/>
      <c r="UQ51" s="44"/>
      <c r="UR51" s="44"/>
      <c r="US51" s="44"/>
      <c r="UT51" s="44"/>
      <c r="UU51" s="44"/>
      <c r="UV51" s="44"/>
      <c r="UW51" s="44"/>
      <c r="UX51" s="44"/>
      <c r="UY51" s="44"/>
      <c r="UZ51" s="44"/>
      <c r="VA51" s="44"/>
      <c r="VB51" s="44"/>
      <c r="VC51" s="44"/>
      <c r="VD51" s="44"/>
      <c r="VE51" s="44"/>
      <c r="VF51" s="44"/>
      <c r="VG51" s="44"/>
      <c r="VH51" s="44"/>
      <c r="VI51" s="44"/>
      <c r="VJ51" s="44"/>
      <c r="VK51" s="44"/>
      <c r="VL51" s="44"/>
      <c r="VM51" s="44"/>
      <c r="VN51" s="44"/>
      <c r="VO51" s="44"/>
      <c r="VP51" s="44"/>
      <c r="VQ51" s="44"/>
      <c r="VR51" s="44"/>
      <c r="VS51" s="44"/>
      <c r="VT51" s="44"/>
      <c r="VU51" s="44"/>
      <c r="VV51" s="44"/>
      <c r="VW51" s="44"/>
      <c r="VX51" s="44"/>
      <c r="VY51" s="44"/>
      <c r="VZ51" s="44"/>
      <c r="WA51" s="44"/>
      <c r="WB51" s="44"/>
      <c r="WC51" s="44"/>
      <c r="WD51" s="44"/>
      <c r="WE51" s="44"/>
      <c r="WF51" s="44"/>
      <c r="WG51" s="44"/>
      <c r="WH51" s="44"/>
      <c r="WI51" s="44"/>
      <c r="WJ51" s="44"/>
      <c r="WK51" s="44"/>
      <c r="WL51" s="44"/>
      <c r="WM51" s="44"/>
      <c r="WN51" s="44"/>
      <c r="WO51" s="44"/>
      <c r="WP51" s="44"/>
      <c r="WQ51" s="44"/>
      <c r="WR51" s="44"/>
      <c r="WS51" s="44"/>
      <c r="WT51" s="44"/>
      <c r="WU51" s="44"/>
      <c r="WV51" s="44"/>
      <c r="WW51" s="44"/>
      <c r="WX51" s="44"/>
      <c r="WY51" s="44"/>
      <c r="WZ51" s="44"/>
      <c r="XA51" s="44"/>
      <c r="XB51" s="44"/>
      <c r="XC51" s="44"/>
      <c r="XD51" s="44"/>
      <c r="XE51" s="44"/>
      <c r="XF51" s="44"/>
      <c r="XG51" s="44"/>
      <c r="XH51" s="44"/>
      <c r="XI51" s="44"/>
      <c r="XJ51" s="44"/>
      <c r="XK51" s="44"/>
      <c r="XL51" s="44"/>
      <c r="XM51" s="44"/>
      <c r="XN51" s="44"/>
      <c r="XO51" s="44"/>
      <c r="XP51" s="44"/>
      <c r="XQ51" s="44"/>
      <c r="XR51" s="44"/>
      <c r="XS51" s="44"/>
      <c r="XT51" s="44"/>
      <c r="XU51" s="44"/>
      <c r="XV51" s="44"/>
      <c r="XW51" s="44"/>
      <c r="XX51" s="44"/>
      <c r="XY51" s="44"/>
      <c r="XZ51" s="44"/>
      <c r="YA51" s="44"/>
      <c r="YB51" s="44"/>
      <c r="YC51" s="44"/>
      <c r="YD51" s="44"/>
      <c r="YE51" s="44"/>
      <c r="YF51" s="44"/>
      <c r="YG51" s="44"/>
      <c r="YH51" s="44"/>
      <c r="YI51" s="44"/>
      <c r="YJ51" s="44"/>
      <c r="YK51" s="44"/>
      <c r="YL51" s="44"/>
      <c r="YM51" s="44"/>
      <c r="YN51" s="44"/>
      <c r="YO51" s="44"/>
      <c r="YP51" s="44"/>
      <c r="YQ51" s="44"/>
      <c r="YR51" s="44"/>
      <c r="YS51" s="44"/>
      <c r="YT51" s="44"/>
      <c r="YU51" s="44"/>
      <c r="YV51" s="44"/>
      <c r="YW51" s="44"/>
      <c r="YX51" s="44"/>
      <c r="YY51" s="44"/>
      <c r="YZ51" s="44"/>
      <c r="ZA51" s="44"/>
      <c r="ZB51" s="44"/>
      <c r="ZC51" s="44"/>
      <c r="ZD51" s="44"/>
      <c r="ZE51" s="44"/>
      <c r="ZF51" s="44"/>
      <c r="ZG51" s="44"/>
      <c r="ZH51" s="44"/>
      <c r="ZI51" s="44"/>
      <c r="ZJ51" s="44"/>
      <c r="ZK51" s="44"/>
      <c r="ZL51" s="44"/>
      <c r="ZM51" s="44"/>
      <c r="ZN51" s="44"/>
      <c r="ZO51" s="44"/>
      <c r="ZP51" s="44"/>
      <c r="ZQ51" s="44"/>
      <c r="ZR51" s="44"/>
      <c r="ZS51" s="44"/>
      <c r="ZT51" s="44"/>
      <c r="ZU51" s="44"/>
      <c r="ZV51" s="44"/>
      <c r="ZW51" s="44"/>
      <c r="ZX51" s="44"/>
      <c r="ZY51" s="44"/>
      <c r="ZZ51" s="44"/>
      <c r="AAA51" s="44"/>
      <c r="AAB51" s="44"/>
      <c r="AAC51" s="44"/>
      <c r="AAD51" s="44"/>
      <c r="AAE51" s="44"/>
      <c r="AAF51" s="44"/>
      <c r="AAG51" s="44"/>
      <c r="AAH51" s="44"/>
      <c r="AAI51" s="44"/>
      <c r="AAJ51" s="44"/>
      <c r="AAK51" s="44"/>
      <c r="AAL51" s="44"/>
      <c r="AAM51" s="44"/>
      <c r="AAN51" s="44"/>
      <c r="AAO51" s="44"/>
      <c r="AAP51" s="44"/>
      <c r="AAQ51" s="44"/>
      <c r="AAR51" s="44"/>
      <c r="AAS51" s="44"/>
      <c r="AAT51" s="44"/>
      <c r="AAU51" s="44"/>
      <c r="AAV51" s="44"/>
      <c r="AAW51" s="44"/>
      <c r="AAX51" s="44"/>
      <c r="AAY51" s="44"/>
      <c r="AAZ51" s="44"/>
      <c r="ABA51" s="44"/>
      <c r="ABB51" s="44"/>
      <c r="ABC51" s="44"/>
      <c r="ABD51" s="44"/>
      <c r="ABE51" s="44"/>
      <c r="ABF51" s="44"/>
      <c r="ABG51" s="44"/>
      <c r="ABH51" s="44"/>
      <c r="ABI51" s="44"/>
      <c r="ABJ51" s="44"/>
      <c r="ABK51" s="44"/>
      <c r="ABL51" s="44"/>
      <c r="ABM51" s="44"/>
      <c r="ABN51" s="44"/>
      <c r="ABO51" s="44"/>
      <c r="ABP51" s="44"/>
      <c r="ABQ51" s="44"/>
      <c r="ABR51" s="44"/>
      <c r="ABS51" s="44"/>
      <c r="ABT51" s="44"/>
      <c r="ABU51" s="44"/>
      <c r="ABV51" s="44"/>
      <c r="ABW51" s="44"/>
      <c r="ABX51" s="44"/>
      <c r="ABY51" s="44"/>
      <c r="ABZ51" s="44"/>
      <c r="ACA51" s="44"/>
      <c r="ACB51" s="44"/>
      <c r="ACC51" s="44"/>
      <c r="ACD51" s="44"/>
      <c r="ACE51" s="44"/>
      <c r="ACF51" s="44"/>
      <c r="ACG51" s="44"/>
      <c r="ACH51" s="44"/>
      <c r="ACI51" s="44"/>
      <c r="ACJ51" s="44"/>
      <c r="ACK51" s="44"/>
      <c r="ACL51" s="44"/>
      <c r="ACM51" s="44"/>
      <c r="ACN51" s="44"/>
      <c r="ACO51" s="44"/>
      <c r="ACP51" s="44"/>
      <c r="ACQ51" s="44"/>
      <c r="ACR51" s="44"/>
      <c r="ACS51" s="44"/>
      <c r="ACT51" s="44"/>
      <c r="ACU51" s="44"/>
      <c r="ACV51" s="44"/>
      <c r="ACW51" s="44"/>
      <c r="ACX51" s="44"/>
      <c r="ACY51" s="44"/>
      <c r="ACZ51" s="44"/>
      <c r="ADA51" s="44"/>
      <c r="ADB51" s="44"/>
      <c r="ADC51" s="44"/>
      <c r="ADD51" s="44"/>
      <c r="ADE51" s="44"/>
      <c r="ADF51" s="44"/>
      <c r="ADG51" s="44"/>
      <c r="ADH51" s="44"/>
      <c r="ADI51" s="44"/>
      <c r="ADJ51" s="44"/>
      <c r="ADK51" s="44"/>
      <c r="ADL51" s="44"/>
      <c r="ADM51" s="44"/>
      <c r="ADN51" s="44"/>
      <c r="ADO51" s="44"/>
      <c r="ADP51" s="44"/>
      <c r="ADQ51" s="44"/>
      <c r="ADR51" s="44"/>
      <c r="ADS51" s="44"/>
      <c r="ADT51" s="44"/>
      <c r="ADU51" s="44"/>
      <c r="ADV51" s="44"/>
      <c r="ADW51" s="44"/>
      <c r="ADX51" s="44"/>
      <c r="ADY51" s="44"/>
      <c r="ADZ51" s="44"/>
      <c r="AEA51" s="44"/>
      <c r="AEB51" s="44"/>
      <c r="AEC51" s="44"/>
      <c r="AED51" s="44"/>
      <c r="AEE51" s="44"/>
      <c r="AEF51" s="44"/>
      <c r="AEG51" s="44"/>
      <c r="AEH51" s="44"/>
      <c r="AEI51" s="44"/>
      <c r="AEJ51" s="44"/>
      <c r="AEK51" s="44"/>
      <c r="AEL51" s="44"/>
      <c r="AEM51" s="44"/>
      <c r="AEN51" s="44"/>
      <c r="AEO51" s="44"/>
      <c r="AEP51" s="44"/>
      <c r="AEQ51" s="44"/>
      <c r="AER51" s="44"/>
      <c r="AES51" s="44"/>
      <c r="AET51" s="44"/>
      <c r="AEU51" s="44"/>
      <c r="AEV51" s="44"/>
      <c r="AEW51" s="44"/>
      <c r="AEX51" s="44"/>
      <c r="AEY51" s="44"/>
      <c r="AEZ51" s="44"/>
      <c r="AFA51" s="44"/>
      <c r="AFB51" s="44"/>
      <c r="AFC51" s="44"/>
      <c r="AFD51" s="44"/>
      <c r="AFE51" s="44"/>
      <c r="AFF51" s="44"/>
      <c r="AFG51" s="44"/>
      <c r="AFH51" s="44"/>
      <c r="AFI51" s="44"/>
      <c r="AFJ51" s="44"/>
      <c r="AFK51" s="44"/>
      <c r="AFL51" s="44"/>
      <c r="AFM51" s="44"/>
      <c r="AFN51" s="44"/>
      <c r="AFO51" s="44"/>
      <c r="AFP51" s="44"/>
      <c r="AFQ51" s="44"/>
      <c r="AFR51" s="44"/>
      <c r="AFS51" s="44"/>
      <c r="AFT51" s="44"/>
      <c r="AFU51" s="44"/>
      <c r="AFV51" s="44"/>
      <c r="AFW51" s="44"/>
      <c r="AFX51" s="44"/>
      <c r="AFY51" s="44"/>
      <c r="AFZ51" s="44"/>
      <c r="AGA51" s="44"/>
      <c r="AGB51" s="44"/>
      <c r="AGC51" s="44"/>
      <c r="AGD51" s="44"/>
      <c r="AGE51" s="44"/>
      <c r="AGF51" s="44"/>
      <c r="AGG51" s="44"/>
      <c r="AGH51" s="44"/>
      <c r="AGI51" s="44"/>
      <c r="AGJ51" s="44"/>
      <c r="AGK51" s="44"/>
      <c r="AGL51" s="44"/>
      <c r="AGM51" s="44"/>
      <c r="AGN51" s="44"/>
      <c r="AGO51" s="44"/>
      <c r="AGP51" s="44"/>
      <c r="AGQ51" s="44"/>
      <c r="AGR51" s="44"/>
      <c r="AGS51" s="44"/>
      <c r="AGT51" s="44"/>
      <c r="AGU51" s="44"/>
      <c r="AGV51" s="44"/>
      <c r="AGW51" s="44"/>
      <c r="AGX51" s="44"/>
      <c r="AGY51" s="44"/>
      <c r="AGZ51" s="44"/>
      <c r="AHA51" s="44"/>
      <c r="AHB51" s="44"/>
      <c r="AHC51" s="44"/>
      <c r="AHD51" s="44"/>
      <c r="AHE51" s="44"/>
      <c r="AHF51" s="44"/>
      <c r="AHG51" s="44"/>
      <c r="AHH51" s="44"/>
      <c r="AHI51" s="44"/>
      <c r="AHJ51" s="44"/>
      <c r="AHK51" s="44"/>
      <c r="AHL51" s="44"/>
      <c r="AHM51" s="44"/>
      <c r="AHN51" s="44"/>
      <c r="AHO51" s="44"/>
      <c r="AHP51" s="44"/>
      <c r="AHQ51" s="44"/>
      <c r="AHR51" s="44"/>
      <c r="AHS51" s="44"/>
      <c r="AHT51" s="44"/>
      <c r="AHU51" s="44"/>
      <c r="AHV51" s="44"/>
      <c r="AHW51" s="44"/>
      <c r="AHX51" s="44"/>
      <c r="AHY51" s="44"/>
      <c r="AHZ51" s="44"/>
      <c r="AIA51" s="44"/>
      <c r="AIB51" s="44"/>
      <c r="AIC51" s="44"/>
      <c r="AID51" s="44"/>
      <c r="AIE51" s="44"/>
      <c r="AIF51" s="44"/>
      <c r="AIG51" s="44"/>
      <c r="AIH51" s="44"/>
      <c r="AII51" s="44"/>
      <c r="AIJ51" s="44"/>
      <c r="AIK51" s="44"/>
      <c r="AIL51" s="44"/>
      <c r="AIM51" s="44"/>
      <c r="AIN51" s="44"/>
      <c r="AIO51" s="44"/>
      <c r="AIP51" s="44"/>
      <c r="AIQ51" s="44"/>
      <c r="AIR51" s="44"/>
      <c r="AIS51" s="44"/>
      <c r="AIT51" s="44"/>
      <c r="AIU51" s="44"/>
      <c r="AIV51" s="44"/>
      <c r="AIW51" s="44"/>
      <c r="AIX51" s="44"/>
      <c r="AIY51" s="44"/>
      <c r="AIZ51" s="44"/>
      <c r="AJA51" s="44"/>
      <c r="AJB51" s="44"/>
      <c r="AJC51" s="44"/>
      <c r="AJD51" s="44"/>
      <c r="AJE51" s="44"/>
      <c r="AJF51" s="44"/>
      <c r="AJG51" s="44"/>
      <c r="AJH51" s="44"/>
      <c r="AJI51" s="44"/>
      <c r="AJJ51" s="44"/>
      <c r="AJK51" s="44"/>
      <c r="AJL51" s="44"/>
      <c r="AJM51" s="44"/>
      <c r="AJN51" s="44"/>
      <c r="AJO51" s="44"/>
      <c r="AJP51" s="44"/>
      <c r="AJQ51" s="44"/>
      <c r="AJR51" s="44"/>
      <c r="AJS51" s="44"/>
      <c r="AJT51" s="44"/>
      <c r="AJU51" s="44"/>
      <c r="AJV51" s="44"/>
      <c r="AJW51" s="44"/>
      <c r="AJX51" s="44"/>
      <c r="AJY51" s="44"/>
      <c r="AJZ51" s="44"/>
      <c r="AKA51" s="44"/>
      <c r="AKB51" s="44"/>
      <c r="AKC51" s="44"/>
      <c r="AKD51" s="44"/>
      <c r="AKE51" s="44"/>
      <c r="AKF51" s="44"/>
      <c r="AKG51" s="44"/>
      <c r="AKH51" s="44"/>
      <c r="AKI51" s="44"/>
      <c r="AKJ51" s="44"/>
      <c r="AKK51" s="44"/>
      <c r="AKL51" s="44"/>
      <c r="AKM51" s="44"/>
      <c r="AKN51" s="44"/>
      <c r="AKO51" s="44"/>
      <c r="AKP51" s="44"/>
      <c r="AKQ51" s="44"/>
      <c r="AKR51" s="44"/>
      <c r="AKS51" s="44"/>
      <c r="AKT51" s="44"/>
      <c r="AKU51" s="44"/>
      <c r="AKV51" s="44"/>
      <c r="AKW51" s="44"/>
      <c r="AKX51" s="44"/>
      <c r="AKY51" s="44"/>
      <c r="AKZ51" s="44"/>
      <c r="ALA51" s="44"/>
      <c r="ALB51" s="44"/>
      <c r="ALC51" s="44"/>
      <c r="ALD51" s="44"/>
      <c r="ALE51" s="44"/>
      <c r="ALF51" s="44"/>
      <c r="ALG51" s="44"/>
      <c r="ALH51" s="44"/>
      <c r="ALI51" s="44"/>
      <c r="ALJ51" s="44"/>
      <c r="ALK51" s="44"/>
      <c r="ALL51" s="44"/>
      <c r="ALM51" s="44"/>
      <c r="ALN51" s="44"/>
      <c r="ALO51" s="44"/>
      <c r="ALP51" s="44"/>
      <c r="ALQ51" s="44"/>
      <c r="ALR51" s="44"/>
      <c r="ALS51" s="44"/>
      <c r="ALT51" s="44"/>
      <c r="ALU51" s="44"/>
      <c r="ALV51" s="44"/>
      <c r="ALW51" s="44"/>
      <c r="ALX51" s="44"/>
      <c r="ALY51" s="44"/>
      <c r="ALZ51" s="44"/>
      <c r="AMA51" s="44"/>
      <c r="AMB51" s="44"/>
      <c r="AMC51" s="44"/>
      <c r="AMD51" s="44"/>
      <c r="AME51" s="44"/>
      <c r="AMF51" s="44"/>
      <c r="AMG51" s="44"/>
      <c r="AMH51" s="44"/>
      <c r="AMI51" s="44"/>
      <c r="AMJ51" s="44"/>
    </row>
    <row r="55" spans="1:1024" s="44" customFormat="1" x14ac:dyDescent="0.25"/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9" scale="74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L32"/>
  <sheetViews>
    <sheetView topLeftCell="A16" workbookViewId="0">
      <selection activeCell="F27" sqref="F27"/>
    </sheetView>
  </sheetViews>
  <sheetFormatPr defaultColWidth="9" defaultRowHeight="15" x14ac:dyDescent="0.25"/>
  <cols>
    <col min="1" max="1" width="33.5" style="44" customWidth="1"/>
    <col min="2" max="6" width="13" style="44" customWidth="1"/>
    <col min="7" max="7" width="17" style="44" customWidth="1"/>
    <col min="8" max="1026" width="8.75" style="44" customWidth="1"/>
    <col min="1027" max="1027" width="9" style="42" customWidth="1"/>
    <col min="1028" max="16384" width="9" style="42"/>
  </cols>
  <sheetData>
    <row r="1" spans="1:11 1026:1026" ht="15.75" x14ac:dyDescent="0.25">
      <c r="A1" s="55"/>
      <c r="C1" s="254" t="s">
        <v>123</v>
      </c>
      <c r="D1" s="254"/>
      <c r="E1" s="254"/>
      <c r="F1" s="254"/>
      <c r="G1" s="254"/>
    </row>
    <row r="2" spans="1:11 1026:1026" ht="15.75" x14ac:dyDescent="0.25">
      <c r="A2" s="56"/>
    </row>
    <row r="3" spans="1:11 1026:1026" ht="15.75" x14ac:dyDescent="0.25">
      <c r="A3" s="261" t="s">
        <v>8</v>
      </c>
      <c r="B3" s="261"/>
      <c r="C3" s="261"/>
      <c r="D3" s="261"/>
      <c r="E3" s="261"/>
      <c r="F3" s="261"/>
      <c r="G3" s="261"/>
    </row>
    <row r="4" spans="1:11 1026:1026" ht="15.75" x14ac:dyDescent="0.25">
      <c r="A4" s="261" t="s">
        <v>72</v>
      </c>
      <c r="B4" s="261"/>
      <c r="C4" s="261"/>
      <c r="D4" s="261"/>
      <c r="E4" s="261"/>
      <c r="F4" s="261"/>
      <c r="G4" s="261"/>
    </row>
    <row r="5" spans="1:11 1026:1026" ht="15.75" x14ac:dyDescent="0.25">
      <c r="A5" s="261" t="s">
        <v>133</v>
      </c>
      <c r="B5" s="261"/>
      <c r="C5" s="261"/>
      <c r="D5" s="261"/>
      <c r="E5" s="261"/>
      <c r="F5" s="261"/>
      <c r="G5" s="261"/>
      <c r="K5" s="42"/>
    </row>
    <row r="6" spans="1:11 1026:1026" ht="15.75" x14ac:dyDescent="0.25">
      <c r="A6" s="57"/>
      <c r="K6" s="42"/>
    </row>
    <row r="7" spans="1:11 1026:1026" ht="15.75" customHeight="1" x14ac:dyDescent="0.25">
      <c r="A7" s="262" t="s">
        <v>73</v>
      </c>
      <c r="B7" s="262"/>
      <c r="C7" s="262"/>
      <c r="D7" s="262"/>
      <c r="E7" s="262"/>
      <c r="F7" s="262"/>
      <c r="G7" s="262"/>
    </row>
    <row r="8" spans="1:11 1026:1026" x14ac:dyDescent="0.25">
      <c r="A8" s="58"/>
      <c r="K8" s="42"/>
    </row>
    <row r="9" spans="1:11 1026:1026" ht="16.5" thickBot="1" x14ac:dyDescent="0.3">
      <c r="B9" s="83" t="s">
        <v>95</v>
      </c>
      <c r="C9" s="59"/>
      <c r="D9" s="59"/>
      <c r="E9" s="59"/>
      <c r="F9" s="59"/>
      <c r="G9" s="104"/>
    </row>
    <row r="10" spans="1:11 1026:1026" ht="49.5" customHeight="1" thickTop="1" x14ac:dyDescent="0.25">
      <c r="A10" s="60" t="s">
        <v>6</v>
      </c>
      <c r="B10" s="61" t="s">
        <v>120</v>
      </c>
      <c r="C10" s="61" t="s">
        <v>124</v>
      </c>
      <c r="D10" s="61" t="s">
        <v>137</v>
      </c>
      <c r="E10" s="61" t="s">
        <v>145</v>
      </c>
      <c r="F10" s="60" t="s">
        <v>163</v>
      </c>
      <c r="AML10" s="42"/>
    </row>
    <row r="11" spans="1:11 1026:1026" ht="15.75" x14ac:dyDescent="0.25">
      <c r="A11" s="62" t="s">
        <v>74</v>
      </c>
      <c r="B11" s="63" t="s">
        <v>75</v>
      </c>
      <c r="C11" s="63" t="s">
        <v>75</v>
      </c>
      <c r="D11" s="63" t="s">
        <v>75</v>
      </c>
      <c r="E11" s="63" t="s">
        <v>75</v>
      </c>
      <c r="F11" s="64"/>
      <c r="AML11" s="42"/>
    </row>
    <row r="12" spans="1:11 1026:1026" ht="16.5" customHeight="1" thickBot="1" x14ac:dyDescent="0.3">
      <c r="A12" s="65"/>
      <c r="B12" s="66" t="s">
        <v>76</v>
      </c>
      <c r="C12" s="66" t="s">
        <v>76</v>
      </c>
      <c r="D12" s="66" t="s">
        <v>76</v>
      </c>
      <c r="E12" s="66" t="s">
        <v>76</v>
      </c>
      <c r="F12" s="64"/>
      <c r="AML12" s="42"/>
    </row>
    <row r="13" spans="1:11 1026:1026" ht="47.25" customHeight="1" thickTop="1" x14ac:dyDescent="0.25">
      <c r="A13" s="84" t="s">
        <v>94</v>
      </c>
      <c r="B13" s="67">
        <f>SUM(B14:B17)</f>
        <v>57</v>
      </c>
      <c r="C13" s="67">
        <f>SUM(C14:C17)</f>
        <v>57</v>
      </c>
      <c r="D13" s="67">
        <f>SUM(D14:D17)</f>
        <v>57</v>
      </c>
      <c r="E13" s="67">
        <f>SUM(E14:E17)</f>
        <v>57</v>
      </c>
      <c r="F13" s="68">
        <f>SUM(F14:F17)</f>
        <v>43</v>
      </c>
      <c r="AML13" s="42"/>
    </row>
    <row r="14" spans="1:11 1026:1026" ht="19.5" customHeight="1" x14ac:dyDescent="0.25">
      <c r="A14" s="69" t="s">
        <v>77</v>
      </c>
      <c r="B14" s="70">
        <v>8</v>
      </c>
      <c r="C14" s="70">
        <v>8</v>
      </c>
      <c r="D14" s="70">
        <v>8</v>
      </c>
      <c r="E14" s="70">
        <v>8</v>
      </c>
      <c r="F14" s="71">
        <v>8</v>
      </c>
      <c r="AML14" s="42"/>
    </row>
    <row r="15" spans="1:11 1026:1026" ht="21.75" customHeight="1" x14ac:dyDescent="0.25">
      <c r="A15" s="69" t="s">
        <v>96</v>
      </c>
      <c r="B15" s="70">
        <v>21</v>
      </c>
      <c r="C15" s="70">
        <v>21</v>
      </c>
      <c r="D15" s="70">
        <v>21</v>
      </c>
      <c r="E15" s="70">
        <v>22</v>
      </c>
      <c r="F15" s="71">
        <v>20</v>
      </c>
      <c r="AML15" s="42"/>
    </row>
    <row r="16" spans="1:11 1026:1026" ht="19.5" customHeight="1" x14ac:dyDescent="0.25">
      <c r="A16" s="69" t="s">
        <v>97</v>
      </c>
      <c r="B16" s="70">
        <v>17</v>
      </c>
      <c r="C16" s="70">
        <v>17</v>
      </c>
      <c r="D16" s="70">
        <v>17</v>
      </c>
      <c r="E16" s="70">
        <v>16</v>
      </c>
      <c r="F16" s="71">
        <v>14</v>
      </c>
      <c r="AML16" s="42"/>
    </row>
    <row r="17" spans="1:6 1026:1026" ht="37.5" customHeight="1" x14ac:dyDescent="0.25">
      <c r="A17" s="114" t="s">
        <v>121</v>
      </c>
      <c r="B17" s="115">
        <v>11</v>
      </c>
      <c r="C17" s="115">
        <v>11</v>
      </c>
      <c r="D17" s="115">
        <v>11</v>
      </c>
      <c r="E17" s="115">
        <v>11</v>
      </c>
      <c r="F17" s="71">
        <v>1</v>
      </c>
      <c r="AML17" s="42"/>
    </row>
    <row r="18" spans="1:6 1026:1026" ht="33.75" customHeight="1" x14ac:dyDescent="0.25">
      <c r="A18" s="72" t="s">
        <v>71</v>
      </c>
      <c r="B18" s="85">
        <f>SUM(B19:B28)</f>
        <v>146</v>
      </c>
      <c r="C18" s="85">
        <f>SUM(C19:C28)</f>
        <v>146</v>
      </c>
      <c r="D18" s="85">
        <f>SUM(D19:D28)</f>
        <v>147.5</v>
      </c>
      <c r="E18" s="85">
        <f>SUM(E19:E28)</f>
        <v>147.5</v>
      </c>
      <c r="F18" s="68">
        <f>SUM(F19:F28)</f>
        <v>122</v>
      </c>
      <c r="AML18" s="42"/>
    </row>
    <row r="19" spans="1:6 1026:1026" ht="21" customHeight="1" x14ac:dyDescent="0.25">
      <c r="A19" s="69" t="s">
        <v>78</v>
      </c>
      <c r="B19" s="86">
        <v>47</v>
      </c>
      <c r="C19" s="86">
        <v>47</v>
      </c>
      <c r="D19" s="86">
        <v>47</v>
      </c>
      <c r="E19" s="86">
        <v>47</v>
      </c>
      <c r="F19" s="71">
        <v>45</v>
      </c>
      <c r="AML19" s="42"/>
    </row>
    <row r="20" spans="1:6 1026:1026" ht="19.5" customHeight="1" x14ac:dyDescent="0.25">
      <c r="A20" s="69" t="s">
        <v>98</v>
      </c>
      <c r="B20" s="86">
        <v>29</v>
      </c>
      <c r="C20" s="86">
        <v>29</v>
      </c>
      <c r="D20" s="86">
        <v>29</v>
      </c>
      <c r="E20" s="86">
        <v>30</v>
      </c>
      <c r="F20" s="71">
        <v>24</v>
      </c>
      <c r="AML20" s="42"/>
    </row>
    <row r="21" spans="1:6 1026:1026" ht="18" customHeight="1" x14ac:dyDescent="0.25">
      <c r="A21" s="69" t="s">
        <v>99</v>
      </c>
      <c r="B21" s="86">
        <v>7</v>
      </c>
      <c r="C21" s="86">
        <v>7</v>
      </c>
      <c r="D21" s="128">
        <v>8.5</v>
      </c>
      <c r="E21" s="128">
        <v>8.5</v>
      </c>
      <c r="F21" s="71">
        <v>6</v>
      </c>
      <c r="AML21" s="42"/>
    </row>
    <row r="22" spans="1:6 1026:1026" ht="18" customHeight="1" x14ac:dyDescent="0.25">
      <c r="A22" s="69" t="s">
        <v>100</v>
      </c>
      <c r="B22" s="86">
        <v>15</v>
      </c>
      <c r="C22" s="86">
        <v>15</v>
      </c>
      <c r="D22" s="86">
        <v>15</v>
      </c>
      <c r="E22" s="86">
        <v>14</v>
      </c>
      <c r="F22" s="71">
        <f>9+4</f>
        <v>13</v>
      </c>
      <c r="AML22" s="42"/>
    </row>
    <row r="23" spans="1:6 1026:1026" ht="16.5" customHeight="1" x14ac:dyDescent="0.25">
      <c r="A23" s="69" t="s">
        <v>101</v>
      </c>
      <c r="B23" s="86">
        <v>6</v>
      </c>
      <c r="C23" s="86">
        <v>6</v>
      </c>
      <c r="D23" s="86">
        <v>6</v>
      </c>
      <c r="E23" s="86">
        <v>6</v>
      </c>
      <c r="F23" s="71">
        <v>5</v>
      </c>
      <c r="AML23" s="42"/>
    </row>
    <row r="24" spans="1:6 1026:1026" ht="18.75" customHeight="1" x14ac:dyDescent="0.25">
      <c r="A24" s="69" t="s">
        <v>79</v>
      </c>
      <c r="B24" s="86">
        <v>2</v>
      </c>
      <c r="C24" s="86">
        <v>2</v>
      </c>
      <c r="D24" s="86">
        <v>2</v>
      </c>
      <c r="E24" s="86">
        <v>2</v>
      </c>
      <c r="F24" s="71">
        <v>1</v>
      </c>
      <c r="AML24" s="42"/>
    </row>
    <row r="25" spans="1:6 1026:1026" ht="18" customHeight="1" x14ac:dyDescent="0.25">
      <c r="A25" s="69" t="s">
        <v>80</v>
      </c>
      <c r="B25" s="86">
        <v>1</v>
      </c>
      <c r="C25" s="86">
        <v>1</v>
      </c>
      <c r="D25" s="86">
        <v>1</v>
      </c>
      <c r="E25" s="86">
        <v>1</v>
      </c>
      <c r="F25" s="71">
        <v>1</v>
      </c>
      <c r="AML25" s="42"/>
    </row>
    <row r="26" spans="1:6 1026:1026" ht="18.75" customHeight="1" x14ac:dyDescent="0.25">
      <c r="A26" s="69" t="s">
        <v>81</v>
      </c>
      <c r="B26" s="86">
        <v>34</v>
      </c>
      <c r="C26" s="86">
        <v>34</v>
      </c>
      <c r="D26" s="86">
        <v>34</v>
      </c>
      <c r="E26" s="86">
        <v>34</v>
      </c>
      <c r="F26" s="71">
        <v>24</v>
      </c>
      <c r="AML26" s="42"/>
    </row>
    <row r="27" spans="1:6 1026:1026" ht="18" customHeight="1" x14ac:dyDescent="0.25">
      <c r="A27" s="69" t="s">
        <v>82</v>
      </c>
      <c r="B27" s="86">
        <v>1</v>
      </c>
      <c r="C27" s="86">
        <v>1</v>
      </c>
      <c r="D27" s="86">
        <v>1</v>
      </c>
      <c r="E27" s="86">
        <v>1</v>
      </c>
      <c r="F27" s="71">
        <v>1</v>
      </c>
      <c r="AML27" s="42"/>
    </row>
    <row r="28" spans="1:6 1026:1026" ht="17.25" customHeight="1" x14ac:dyDescent="0.25">
      <c r="A28" s="69" t="s">
        <v>83</v>
      </c>
      <c r="B28" s="86">
        <v>4</v>
      </c>
      <c r="C28" s="86">
        <v>4</v>
      </c>
      <c r="D28" s="86">
        <v>4</v>
      </c>
      <c r="E28" s="86">
        <v>4</v>
      </c>
      <c r="F28" s="71">
        <v>2</v>
      </c>
      <c r="AML28" s="42"/>
    </row>
    <row r="29" spans="1:6 1026:1026" ht="17.25" customHeight="1" x14ac:dyDescent="0.25">
      <c r="A29" s="72" t="s">
        <v>122</v>
      </c>
      <c r="B29" s="87">
        <v>0</v>
      </c>
      <c r="C29" s="87">
        <v>0</v>
      </c>
      <c r="D29" s="87">
        <v>0</v>
      </c>
      <c r="E29" s="87">
        <v>0</v>
      </c>
      <c r="F29" s="88">
        <v>0</v>
      </c>
      <c r="AML29" s="42"/>
    </row>
    <row r="30" spans="1:6 1026:1026" ht="17.25" customHeight="1" x14ac:dyDescent="0.25">
      <c r="A30" s="72" t="s">
        <v>70</v>
      </c>
      <c r="B30" s="67">
        <f>SUM(B13+B18+B29)</f>
        <v>203</v>
      </c>
      <c r="C30" s="67">
        <f>SUM(C13+C18+C29)</f>
        <v>203</v>
      </c>
      <c r="D30" s="67">
        <f>SUM(D13+D18+D29)</f>
        <v>204.5</v>
      </c>
      <c r="E30" s="67">
        <f>SUM(E13+E18+E29)</f>
        <v>204.5</v>
      </c>
      <c r="F30" s="68">
        <f>SUM(F13+F18+F29)</f>
        <v>165</v>
      </c>
      <c r="AML30" s="42"/>
    </row>
    <row r="32" spans="1:6 1026:1026" x14ac:dyDescent="0.25">
      <c r="A32" s="124" t="s">
        <v>153</v>
      </c>
    </row>
  </sheetData>
  <mergeCells count="5">
    <mergeCell ref="C1:G1"/>
    <mergeCell ref="A3:G3"/>
    <mergeCell ref="A4:G4"/>
    <mergeCell ref="A5:G5"/>
    <mergeCell ref="A7:G7"/>
  </mergeCells>
  <pageMargins left="0.70000000000000007" right="0.70000000000000007" top="1.1437007874015752" bottom="1.1437007874015752" header="0.75000000000000011" footer="0.75000000000000011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opLeftCell="A22" workbookViewId="0">
      <selection activeCell="I24" sqref="I24:I30"/>
    </sheetView>
  </sheetViews>
  <sheetFormatPr defaultColWidth="8.75" defaultRowHeight="14.25" x14ac:dyDescent="0.2"/>
  <cols>
    <col min="1" max="1" width="8.75" style="147"/>
    <col min="2" max="2" width="34.625" style="147" customWidth="1"/>
    <col min="3" max="4" width="13.625" style="147" customWidth="1"/>
    <col min="5" max="5" width="19" style="147" customWidth="1"/>
    <col min="6" max="6" width="18.125" style="147" customWidth="1"/>
    <col min="7" max="8" width="16.875" style="147" customWidth="1"/>
    <col min="9" max="9" width="21.5" style="147" customWidth="1"/>
    <col min="10" max="10" width="8.75" style="147"/>
    <col min="11" max="11" width="13.125" style="147" bestFit="1" customWidth="1"/>
    <col min="12" max="16384" width="8.75" style="147"/>
  </cols>
  <sheetData>
    <row r="1" spans="1:11" ht="15.75" x14ac:dyDescent="0.25">
      <c r="F1" s="165" t="s">
        <v>164</v>
      </c>
      <c r="G1" s="166"/>
      <c r="H1" s="166"/>
    </row>
    <row r="3" spans="1:11" ht="15.75" x14ac:dyDescent="0.25">
      <c r="A3" s="261" t="s">
        <v>1</v>
      </c>
      <c r="B3" s="261"/>
      <c r="C3" s="261"/>
      <c r="D3" s="261"/>
      <c r="E3" s="261"/>
      <c r="F3" s="261"/>
      <c r="G3" s="261"/>
      <c r="H3" s="261"/>
      <c r="I3" s="261"/>
    </row>
    <row r="4" spans="1:11" ht="15.75" x14ac:dyDescent="0.25">
      <c r="A4" s="261" t="s">
        <v>165</v>
      </c>
      <c r="B4" s="261"/>
      <c r="C4" s="261"/>
      <c r="D4" s="261"/>
      <c r="E4" s="261"/>
      <c r="F4" s="261"/>
      <c r="G4" s="261"/>
      <c r="H4" s="261"/>
      <c r="I4" s="261"/>
    </row>
    <row r="5" spans="1:11" ht="15.75" x14ac:dyDescent="0.25">
      <c r="A5" s="261" t="s">
        <v>198</v>
      </c>
      <c r="B5" s="261"/>
      <c r="C5" s="261"/>
      <c r="D5" s="261"/>
      <c r="E5" s="261"/>
      <c r="F5" s="261"/>
      <c r="G5" s="261"/>
      <c r="H5" s="261"/>
      <c r="I5" s="261"/>
    </row>
    <row r="6" spans="1:11" ht="15" x14ac:dyDescent="0.25">
      <c r="A6" s="263" t="s">
        <v>44</v>
      </c>
      <c r="B6" s="263"/>
      <c r="C6" s="263"/>
      <c r="D6" s="263"/>
      <c r="E6" s="263"/>
      <c r="F6" s="263"/>
      <c r="G6" s="263"/>
      <c r="H6" s="263"/>
      <c r="I6" s="263"/>
    </row>
    <row r="8" spans="1:11" ht="60" x14ac:dyDescent="0.25">
      <c r="A8" s="167" t="s">
        <v>166</v>
      </c>
      <c r="B8" s="167" t="s">
        <v>6</v>
      </c>
      <c r="C8" s="89" t="s">
        <v>203</v>
      </c>
      <c r="D8" s="89" t="s">
        <v>167</v>
      </c>
      <c r="E8" s="167" t="s">
        <v>168</v>
      </c>
      <c r="F8" s="167" t="s">
        <v>169</v>
      </c>
      <c r="G8" s="167" t="s">
        <v>154</v>
      </c>
      <c r="H8" s="167" t="s">
        <v>170</v>
      </c>
      <c r="I8" s="89" t="s">
        <v>171</v>
      </c>
    </row>
    <row r="9" spans="1:11" x14ac:dyDescent="0.2">
      <c r="A9" s="168" t="s">
        <v>172</v>
      </c>
      <c r="B9" s="168" t="s">
        <v>173</v>
      </c>
      <c r="C9" s="169">
        <v>3400000</v>
      </c>
      <c r="D9" s="169">
        <f>C9</f>
        <v>3400000</v>
      </c>
      <c r="E9" s="170">
        <f>53040000+35640000</f>
        <v>88680000</v>
      </c>
      <c r="F9" s="170">
        <v>88680000</v>
      </c>
      <c r="G9" s="170">
        <v>88680000</v>
      </c>
      <c r="H9" s="170">
        <v>88680000</v>
      </c>
      <c r="I9" s="170">
        <f t="shared" ref="I9:I14" si="0">H9-G9</f>
        <v>0</v>
      </c>
    </row>
    <row r="10" spans="1:11" x14ac:dyDescent="0.2">
      <c r="A10" s="168" t="s">
        <v>174</v>
      </c>
      <c r="B10" s="168" t="s">
        <v>175</v>
      </c>
      <c r="C10" s="171" t="s">
        <v>199</v>
      </c>
      <c r="D10" s="171" t="s">
        <v>200</v>
      </c>
      <c r="E10" s="170">
        <v>25271840</v>
      </c>
      <c r="F10" s="170">
        <v>25880800</v>
      </c>
      <c r="G10" s="170">
        <v>25880800</v>
      </c>
      <c r="H10" s="170">
        <v>25637216</v>
      </c>
      <c r="I10" s="170">
        <f t="shared" si="0"/>
        <v>-243584</v>
      </c>
    </row>
    <row r="11" spans="1:11" x14ac:dyDescent="0.2">
      <c r="A11" s="168" t="s">
        <v>176</v>
      </c>
      <c r="B11" s="168" t="s">
        <v>46</v>
      </c>
      <c r="C11" s="171" t="s">
        <v>201</v>
      </c>
      <c r="D11" s="171" t="s">
        <v>202</v>
      </c>
      <c r="E11" s="170">
        <v>71214000</v>
      </c>
      <c r="F11" s="170">
        <v>63492000</v>
      </c>
      <c r="G11" s="170">
        <v>63492000</v>
      </c>
      <c r="H11" s="170">
        <v>62205000</v>
      </c>
      <c r="I11" s="170">
        <f t="shared" si="0"/>
        <v>-1287000</v>
      </c>
      <c r="K11" s="193"/>
    </row>
    <row r="12" spans="1:11" x14ac:dyDescent="0.2">
      <c r="A12" s="168" t="s">
        <v>177</v>
      </c>
      <c r="B12" s="168" t="s">
        <v>178</v>
      </c>
      <c r="C12" s="171" t="s">
        <v>204</v>
      </c>
      <c r="D12" s="171" t="s">
        <v>204</v>
      </c>
      <c r="E12" s="170">
        <v>8011500</v>
      </c>
      <c r="F12" s="170">
        <v>8992500</v>
      </c>
      <c r="G12" s="170">
        <v>8992500</v>
      </c>
      <c r="H12" s="170">
        <v>8992500</v>
      </c>
      <c r="I12" s="170">
        <f t="shared" si="0"/>
        <v>0</v>
      </c>
    </row>
    <row r="13" spans="1:11" ht="57" x14ac:dyDescent="0.2">
      <c r="A13" s="172" t="s">
        <v>179</v>
      </c>
      <c r="B13" s="172" t="s">
        <v>180</v>
      </c>
      <c r="C13" s="173" t="s">
        <v>205</v>
      </c>
      <c r="D13" s="173" t="s">
        <v>205</v>
      </c>
      <c r="E13" s="170">
        <v>20900000</v>
      </c>
      <c r="F13" s="170">
        <v>21450000</v>
      </c>
      <c r="G13" s="170">
        <v>21450000</v>
      </c>
      <c r="H13" s="170">
        <v>21450000</v>
      </c>
      <c r="I13" s="170">
        <f t="shared" si="0"/>
        <v>0</v>
      </c>
    </row>
    <row r="14" spans="1:11" x14ac:dyDescent="0.2">
      <c r="A14" s="168" t="s">
        <v>181</v>
      </c>
      <c r="B14" s="168" t="s">
        <v>182</v>
      </c>
      <c r="C14" s="171" t="s">
        <v>183</v>
      </c>
      <c r="D14" s="171" t="s">
        <v>183</v>
      </c>
      <c r="E14" s="170">
        <v>8903520</v>
      </c>
      <c r="F14" s="170">
        <v>8903520</v>
      </c>
      <c r="G14" s="170">
        <v>8903520</v>
      </c>
      <c r="H14" s="170">
        <v>8903520</v>
      </c>
      <c r="I14" s="170">
        <f t="shared" si="0"/>
        <v>0</v>
      </c>
    </row>
    <row r="15" spans="1:11" x14ac:dyDescent="0.2">
      <c r="A15" s="168" t="s">
        <v>184</v>
      </c>
      <c r="B15" s="168" t="s">
        <v>185</v>
      </c>
      <c r="C15" s="171" t="s">
        <v>183</v>
      </c>
      <c r="D15" s="171" t="s">
        <v>183</v>
      </c>
      <c r="E15" s="170">
        <v>20482000</v>
      </c>
      <c r="F15" s="170">
        <v>19404000</v>
      </c>
      <c r="G15" s="170">
        <v>19404000</v>
      </c>
      <c r="H15" s="170">
        <f>G15+I15</f>
        <v>19404000</v>
      </c>
      <c r="I15" s="170">
        <v>0</v>
      </c>
    </row>
    <row r="16" spans="1:11" ht="28.5" x14ac:dyDescent="0.2">
      <c r="A16" s="168" t="s">
        <v>206</v>
      </c>
      <c r="B16" s="172" t="s">
        <v>207</v>
      </c>
      <c r="C16" s="171"/>
      <c r="D16" s="171"/>
      <c r="E16" s="170">
        <v>0</v>
      </c>
      <c r="F16" s="170">
        <v>9396842</v>
      </c>
      <c r="G16" s="170">
        <v>9396842</v>
      </c>
      <c r="H16" s="170">
        <v>9396842</v>
      </c>
      <c r="I16" s="170">
        <v>0</v>
      </c>
    </row>
    <row r="17" spans="1:11" x14ac:dyDescent="0.2">
      <c r="A17" s="168" t="s">
        <v>186</v>
      </c>
      <c r="B17" s="168" t="s">
        <v>187</v>
      </c>
      <c r="C17" s="171" t="s">
        <v>188</v>
      </c>
      <c r="D17" s="171" t="s">
        <v>208</v>
      </c>
      <c r="E17" s="170">
        <v>99680000</v>
      </c>
      <c r="F17" s="170">
        <v>99680000</v>
      </c>
      <c r="G17" s="170">
        <v>99680000</v>
      </c>
      <c r="H17" s="170">
        <v>96832000</v>
      </c>
      <c r="I17" s="170">
        <f>H17-G17</f>
        <v>-2848000</v>
      </c>
      <c r="K17" s="193"/>
    </row>
    <row r="18" spans="1:11" x14ac:dyDescent="0.2">
      <c r="A18" s="168" t="s">
        <v>189</v>
      </c>
      <c r="B18" s="168" t="s">
        <v>190</v>
      </c>
      <c r="C18" s="171"/>
      <c r="D18" s="171"/>
      <c r="E18" s="170">
        <v>43008000</v>
      </c>
      <c r="F18" s="170">
        <v>48996000</v>
      </c>
      <c r="G18" s="170">
        <v>48996000</v>
      </c>
      <c r="H18" s="170">
        <v>45494763</v>
      </c>
      <c r="I18" s="170">
        <f>H18-G18</f>
        <v>-3501237</v>
      </c>
      <c r="K18" s="193"/>
    </row>
    <row r="19" spans="1:11" ht="15" x14ac:dyDescent="0.25">
      <c r="A19" s="168"/>
      <c r="B19" s="174" t="s">
        <v>57</v>
      </c>
      <c r="C19" s="174"/>
      <c r="D19" s="174"/>
      <c r="E19" s="175">
        <f>SUM(E9:E18)</f>
        <v>386150860</v>
      </c>
      <c r="F19" s="175">
        <f>SUM(F9:F18)</f>
        <v>394875662</v>
      </c>
      <c r="G19" s="175">
        <f t="shared" ref="G19:I19" si="1">SUM(G9:G18)</f>
        <v>394875662</v>
      </c>
      <c r="H19" s="175">
        <f t="shared" si="1"/>
        <v>386995841</v>
      </c>
      <c r="I19" s="175">
        <f t="shared" si="1"/>
        <v>-7879821</v>
      </c>
      <c r="K19" s="193"/>
    </row>
    <row r="20" spans="1:11" ht="15" x14ac:dyDescent="0.25">
      <c r="A20" s="176"/>
      <c r="B20" s="177" t="s">
        <v>191</v>
      </c>
      <c r="C20" s="178"/>
      <c r="D20" s="178"/>
      <c r="E20" s="179"/>
      <c r="F20" s="179"/>
      <c r="G20" s="179"/>
      <c r="H20" s="179"/>
      <c r="I20" s="179">
        <v>-186742</v>
      </c>
      <c r="K20" s="193"/>
    </row>
    <row r="21" spans="1:11" ht="15" x14ac:dyDescent="0.25">
      <c r="A21" s="176"/>
      <c r="B21" s="177" t="s">
        <v>192</v>
      </c>
      <c r="C21" s="178"/>
      <c r="D21" s="178"/>
      <c r="E21" s="179"/>
      <c r="F21" s="179"/>
      <c r="G21" s="179"/>
      <c r="H21" s="179"/>
      <c r="I21" s="179">
        <f>I19-I20</f>
        <v>-7693079</v>
      </c>
    </row>
    <row r="23" spans="1:11" ht="15" x14ac:dyDescent="0.25">
      <c r="B23" s="167" t="s">
        <v>125</v>
      </c>
      <c r="F23" s="147" t="s">
        <v>169</v>
      </c>
      <c r="G23" s="147" t="s">
        <v>154</v>
      </c>
      <c r="H23" s="147" t="s">
        <v>170</v>
      </c>
    </row>
    <row r="24" spans="1:11" x14ac:dyDescent="0.2">
      <c r="B24" s="180" t="s">
        <v>193</v>
      </c>
      <c r="C24" s="181"/>
      <c r="D24" s="181"/>
      <c r="E24" s="181"/>
      <c r="F24" s="182">
        <f>'KESZI mérleg'!G50</f>
        <v>4140204</v>
      </c>
      <c r="G24" s="182">
        <f>F24</f>
        <v>4140204</v>
      </c>
      <c r="H24" s="182">
        <f>G24</f>
        <v>4140204</v>
      </c>
      <c r="I24" s="183">
        <f>SUM(H24+H25)</f>
        <v>7512124</v>
      </c>
    </row>
    <row r="25" spans="1:11" x14ac:dyDescent="0.2">
      <c r="B25" s="180" t="s">
        <v>194</v>
      </c>
      <c r="C25" s="181"/>
      <c r="D25" s="181"/>
      <c r="E25" s="181"/>
      <c r="F25" s="182">
        <f>'CSGYK mérleg'!E41</f>
        <v>3371920</v>
      </c>
      <c r="G25" s="182">
        <f>F25</f>
        <v>3371920</v>
      </c>
      <c r="H25" s="182">
        <f>G25</f>
        <v>3371920</v>
      </c>
      <c r="I25" s="183">
        <f>SUM(G25+G24)</f>
        <v>7512124</v>
      </c>
    </row>
    <row r="26" spans="1:11" ht="15" x14ac:dyDescent="0.25">
      <c r="B26" s="167" t="s">
        <v>195</v>
      </c>
      <c r="F26" s="176"/>
      <c r="G26" s="176"/>
      <c r="I26" s="184"/>
    </row>
    <row r="27" spans="1:11" x14ac:dyDescent="0.2">
      <c r="B27" s="180" t="s">
        <v>193</v>
      </c>
      <c r="C27" s="181"/>
      <c r="D27" s="181"/>
      <c r="E27" s="185"/>
      <c r="F27" s="182">
        <f>'KESZI mérleg'!G49</f>
        <v>53854365</v>
      </c>
      <c r="G27" s="182">
        <f>F27</f>
        <v>53854365</v>
      </c>
      <c r="H27" s="182">
        <f>G27</f>
        <v>53854365</v>
      </c>
      <c r="I27" s="183">
        <f>SUM(H27+H28+H30)</f>
        <v>88500172</v>
      </c>
    </row>
    <row r="28" spans="1:11" x14ac:dyDescent="0.2">
      <c r="B28" s="180" t="s">
        <v>194</v>
      </c>
      <c r="C28" s="181"/>
      <c r="D28" s="181"/>
      <c r="E28" s="185"/>
      <c r="F28" s="182">
        <f>'CSGYK mérleg'!F40</f>
        <v>34215790</v>
      </c>
      <c r="G28" s="182">
        <f>F28</f>
        <v>34215790</v>
      </c>
      <c r="H28" s="182">
        <f>G28</f>
        <v>34215790</v>
      </c>
      <c r="I28" s="183">
        <f>SUM(G27:G28)</f>
        <v>88070155</v>
      </c>
    </row>
    <row r="29" spans="1:11" x14ac:dyDescent="0.2">
      <c r="B29" s="176"/>
      <c r="C29" s="176"/>
      <c r="D29" s="176"/>
      <c r="E29" s="176"/>
      <c r="F29" s="186"/>
      <c r="G29" s="186"/>
      <c r="I29" s="184"/>
    </row>
    <row r="30" spans="1:11" x14ac:dyDescent="0.2">
      <c r="B30" s="187" t="s">
        <v>209</v>
      </c>
      <c r="C30" s="181"/>
      <c r="D30" s="181"/>
      <c r="E30" s="185"/>
      <c r="F30" s="182">
        <f>'KESZI mérleg'!G51</f>
        <v>430017</v>
      </c>
      <c r="G30" s="182">
        <f>F30</f>
        <v>430017</v>
      </c>
      <c r="H30" s="182">
        <f>G30</f>
        <v>430017</v>
      </c>
      <c r="I30" s="184"/>
    </row>
    <row r="31" spans="1:11" x14ac:dyDescent="0.2">
      <c r="B31" s="188"/>
      <c r="C31" s="176"/>
      <c r="D31" s="176"/>
      <c r="E31" s="176"/>
      <c r="F31" s="189"/>
      <c r="G31" s="189"/>
    </row>
    <row r="32" spans="1:11" ht="15" x14ac:dyDescent="0.25">
      <c r="B32" s="141" t="s">
        <v>210</v>
      </c>
      <c r="C32" s="181"/>
      <c r="D32" s="181"/>
      <c r="E32" s="185"/>
      <c r="F32" s="194">
        <v>1780000</v>
      </c>
      <c r="G32" s="182">
        <v>1780000</v>
      </c>
      <c r="H32" s="182">
        <v>1780000</v>
      </c>
    </row>
    <row r="33" spans="2:8" x14ac:dyDescent="0.2">
      <c r="B33" s="188"/>
      <c r="C33" s="176"/>
      <c r="D33" s="176"/>
      <c r="E33" s="176"/>
      <c r="F33" s="189"/>
      <c r="G33" s="189"/>
    </row>
    <row r="34" spans="2:8" x14ac:dyDescent="0.2">
      <c r="B34" s="264" t="s">
        <v>196</v>
      </c>
      <c r="C34" s="265"/>
      <c r="D34" s="265"/>
      <c r="E34" s="266"/>
      <c r="F34" s="182">
        <v>23742800</v>
      </c>
      <c r="G34" s="182">
        <f>F34</f>
        <v>23742800</v>
      </c>
      <c r="H34" s="182">
        <f>G34</f>
        <v>23742800</v>
      </c>
    </row>
    <row r="35" spans="2:8" ht="15" x14ac:dyDescent="0.25">
      <c r="B35" s="190" t="s">
        <v>197</v>
      </c>
      <c r="F35" s="191">
        <f>F30+F28+F27+F25+F24+F19+F34+F32</f>
        <v>516410758</v>
      </c>
      <c r="G35" s="191">
        <f>G30+G28+G27+G25+G24+G19+G34+G32</f>
        <v>516410758</v>
      </c>
      <c r="H35" s="191">
        <f>H19+H24+H25+H27+H28+H30+H32+H34</f>
        <v>508530937</v>
      </c>
    </row>
    <row r="37" spans="2:8" x14ac:dyDescent="0.2">
      <c r="F37" s="192"/>
    </row>
    <row r="38" spans="2:8" x14ac:dyDescent="0.2">
      <c r="B38" s="147" t="s">
        <v>153</v>
      </c>
      <c r="F38" s="193"/>
    </row>
  </sheetData>
  <mergeCells count="5">
    <mergeCell ref="A3:I3"/>
    <mergeCell ref="A4:I4"/>
    <mergeCell ref="A5:I5"/>
    <mergeCell ref="A6:I6"/>
    <mergeCell ref="B34:E34"/>
  </mergeCells>
  <pageMargins left="0.7" right="0.7" top="0.75" bottom="0.75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4"/>
  <sheetViews>
    <sheetView workbookViewId="0">
      <pane ySplit="3" topLeftCell="A85" activePane="bottomLeft" state="frozen"/>
      <selection pane="bottomLeft" activeCell="S11" sqref="S11"/>
    </sheetView>
  </sheetViews>
  <sheetFormatPr defaultRowHeight="12.75" x14ac:dyDescent="0.2"/>
  <cols>
    <col min="1" max="1" width="35.875" style="196" customWidth="1"/>
    <col min="2" max="2" width="20.125" style="196" customWidth="1"/>
    <col min="3" max="3" width="18.25" style="196" customWidth="1"/>
    <col min="4" max="4" width="14.625" style="246" customWidth="1"/>
    <col min="5" max="5" width="35.875" style="196" customWidth="1"/>
    <col min="6" max="6" width="20.125" style="196" customWidth="1"/>
    <col min="7" max="7" width="20.875" style="196" customWidth="1"/>
    <col min="8" max="8" width="10.5" style="246" bestFit="1" customWidth="1"/>
    <col min="9" max="28" width="9" style="246"/>
    <col min="29" max="256" width="9" style="196"/>
    <col min="257" max="257" width="35.875" style="196" customWidth="1"/>
    <col min="258" max="259" width="28.75" style="196" customWidth="1"/>
    <col min="260" max="512" width="9" style="196"/>
    <col min="513" max="513" width="35.875" style="196" customWidth="1"/>
    <col min="514" max="515" width="28.75" style="196" customWidth="1"/>
    <col min="516" max="768" width="9" style="196"/>
    <col min="769" max="769" width="35.875" style="196" customWidth="1"/>
    <col min="770" max="771" width="28.75" style="196" customWidth="1"/>
    <col min="772" max="1024" width="9" style="196"/>
    <col min="1025" max="1025" width="35.875" style="196" customWidth="1"/>
    <col min="1026" max="1027" width="28.75" style="196" customWidth="1"/>
    <col min="1028" max="1280" width="9" style="196"/>
    <col min="1281" max="1281" width="35.875" style="196" customWidth="1"/>
    <col min="1282" max="1283" width="28.75" style="196" customWidth="1"/>
    <col min="1284" max="1536" width="9" style="196"/>
    <col min="1537" max="1537" width="35.875" style="196" customWidth="1"/>
    <col min="1538" max="1539" width="28.75" style="196" customWidth="1"/>
    <col min="1540" max="1792" width="9" style="196"/>
    <col min="1793" max="1793" width="35.875" style="196" customWidth="1"/>
    <col min="1794" max="1795" width="28.75" style="196" customWidth="1"/>
    <col min="1796" max="2048" width="9" style="196"/>
    <col min="2049" max="2049" width="35.875" style="196" customWidth="1"/>
    <col min="2050" max="2051" width="28.75" style="196" customWidth="1"/>
    <col min="2052" max="2304" width="9" style="196"/>
    <col min="2305" max="2305" width="35.875" style="196" customWidth="1"/>
    <col min="2306" max="2307" width="28.75" style="196" customWidth="1"/>
    <col min="2308" max="2560" width="9" style="196"/>
    <col min="2561" max="2561" width="35.875" style="196" customWidth="1"/>
    <col min="2562" max="2563" width="28.75" style="196" customWidth="1"/>
    <col min="2564" max="2816" width="9" style="196"/>
    <col min="2817" max="2817" width="35.875" style="196" customWidth="1"/>
    <col min="2818" max="2819" width="28.75" style="196" customWidth="1"/>
    <col min="2820" max="3072" width="9" style="196"/>
    <col min="3073" max="3073" width="35.875" style="196" customWidth="1"/>
    <col min="3074" max="3075" width="28.75" style="196" customWidth="1"/>
    <col min="3076" max="3328" width="9" style="196"/>
    <col min="3329" max="3329" width="35.875" style="196" customWidth="1"/>
    <col min="3330" max="3331" width="28.75" style="196" customWidth="1"/>
    <col min="3332" max="3584" width="9" style="196"/>
    <col min="3585" max="3585" width="35.875" style="196" customWidth="1"/>
    <col min="3586" max="3587" width="28.75" style="196" customWidth="1"/>
    <col min="3588" max="3840" width="9" style="196"/>
    <col min="3841" max="3841" width="35.875" style="196" customWidth="1"/>
    <col min="3842" max="3843" width="28.75" style="196" customWidth="1"/>
    <col min="3844" max="4096" width="9" style="196"/>
    <col min="4097" max="4097" width="35.875" style="196" customWidth="1"/>
    <col min="4098" max="4099" width="28.75" style="196" customWidth="1"/>
    <col min="4100" max="4352" width="9" style="196"/>
    <col min="4353" max="4353" width="35.875" style="196" customWidth="1"/>
    <col min="4354" max="4355" width="28.75" style="196" customWidth="1"/>
    <col min="4356" max="4608" width="9" style="196"/>
    <col min="4609" max="4609" width="35.875" style="196" customWidth="1"/>
    <col min="4610" max="4611" width="28.75" style="196" customWidth="1"/>
    <col min="4612" max="4864" width="9" style="196"/>
    <col min="4865" max="4865" width="35.875" style="196" customWidth="1"/>
    <col min="4866" max="4867" width="28.75" style="196" customWidth="1"/>
    <col min="4868" max="5120" width="9" style="196"/>
    <col min="5121" max="5121" width="35.875" style="196" customWidth="1"/>
    <col min="5122" max="5123" width="28.75" style="196" customWidth="1"/>
    <col min="5124" max="5376" width="9" style="196"/>
    <col min="5377" max="5377" width="35.875" style="196" customWidth="1"/>
    <col min="5378" max="5379" width="28.75" style="196" customWidth="1"/>
    <col min="5380" max="5632" width="9" style="196"/>
    <col min="5633" max="5633" width="35.875" style="196" customWidth="1"/>
    <col min="5634" max="5635" width="28.75" style="196" customWidth="1"/>
    <col min="5636" max="5888" width="9" style="196"/>
    <col min="5889" max="5889" width="35.875" style="196" customWidth="1"/>
    <col min="5890" max="5891" width="28.75" style="196" customWidth="1"/>
    <col min="5892" max="6144" width="9" style="196"/>
    <col min="6145" max="6145" width="35.875" style="196" customWidth="1"/>
    <col min="6146" max="6147" width="28.75" style="196" customWidth="1"/>
    <col min="6148" max="6400" width="9" style="196"/>
    <col min="6401" max="6401" width="35.875" style="196" customWidth="1"/>
    <col min="6402" max="6403" width="28.75" style="196" customWidth="1"/>
    <col min="6404" max="6656" width="9" style="196"/>
    <col min="6657" max="6657" width="35.875" style="196" customWidth="1"/>
    <col min="6658" max="6659" width="28.75" style="196" customWidth="1"/>
    <col min="6660" max="6912" width="9" style="196"/>
    <col min="6913" max="6913" width="35.875" style="196" customWidth="1"/>
    <col min="6914" max="6915" width="28.75" style="196" customWidth="1"/>
    <col min="6916" max="7168" width="9" style="196"/>
    <col min="7169" max="7169" width="35.875" style="196" customWidth="1"/>
    <col min="7170" max="7171" width="28.75" style="196" customWidth="1"/>
    <col min="7172" max="7424" width="9" style="196"/>
    <col min="7425" max="7425" width="35.875" style="196" customWidth="1"/>
    <col min="7426" max="7427" width="28.75" style="196" customWidth="1"/>
    <col min="7428" max="7680" width="9" style="196"/>
    <col min="7681" max="7681" width="35.875" style="196" customWidth="1"/>
    <col min="7682" max="7683" width="28.75" style="196" customWidth="1"/>
    <col min="7684" max="7936" width="9" style="196"/>
    <col min="7937" max="7937" width="35.875" style="196" customWidth="1"/>
    <col min="7938" max="7939" width="28.75" style="196" customWidth="1"/>
    <col min="7940" max="8192" width="9" style="196"/>
    <col min="8193" max="8193" width="35.875" style="196" customWidth="1"/>
    <col min="8194" max="8195" width="28.75" style="196" customWidth="1"/>
    <col min="8196" max="8448" width="9" style="196"/>
    <col min="8449" max="8449" width="35.875" style="196" customWidth="1"/>
    <col min="8450" max="8451" width="28.75" style="196" customWidth="1"/>
    <col min="8452" max="8704" width="9" style="196"/>
    <col min="8705" max="8705" width="35.875" style="196" customWidth="1"/>
    <col min="8706" max="8707" width="28.75" style="196" customWidth="1"/>
    <col min="8708" max="8960" width="9" style="196"/>
    <col min="8961" max="8961" width="35.875" style="196" customWidth="1"/>
    <col min="8962" max="8963" width="28.75" style="196" customWidth="1"/>
    <col min="8964" max="9216" width="9" style="196"/>
    <col min="9217" max="9217" width="35.875" style="196" customWidth="1"/>
    <col min="9218" max="9219" width="28.75" style="196" customWidth="1"/>
    <col min="9220" max="9472" width="9" style="196"/>
    <col min="9473" max="9473" width="35.875" style="196" customWidth="1"/>
    <col min="9474" max="9475" width="28.75" style="196" customWidth="1"/>
    <col min="9476" max="9728" width="9" style="196"/>
    <col min="9729" max="9729" width="35.875" style="196" customWidth="1"/>
    <col min="9730" max="9731" width="28.75" style="196" customWidth="1"/>
    <col min="9732" max="9984" width="9" style="196"/>
    <col min="9985" max="9985" width="35.875" style="196" customWidth="1"/>
    <col min="9986" max="9987" width="28.75" style="196" customWidth="1"/>
    <col min="9988" max="10240" width="9" style="196"/>
    <col min="10241" max="10241" width="35.875" style="196" customWidth="1"/>
    <col min="10242" max="10243" width="28.75" style="196" customWidth="1"/>
    <col min="10244" max="10496" width="9" style="196"/>
    <col min="10497" max="10497" width="35.875" style="196" customWidth="1"/>
    <col min="10498" max="10499" width="28.75" style="196" customWidth="1"/>
    <col min="10500" max="10752" width="9" style="196"/>
    <col min="10753" max="10753" width="35.875" style="196" customWidth="1"/>
    <col min="10754" max="10755" width="28.75" style="196" customWidth="1"/>
    <col min="10756" max="11008" width="9" style="196"/>
    <col min="11009" max="11009" width="35.875" style="196" customWidth="1"/>
    <col min="11010" max="11011" width="28.75" style="196" customWidth="1"/>
    <col min="11012" max="11264" width="9" style="196"/>
    <col min="11265" max="11265" width="35.875" style="196" customWidth="1"/>
    <col min="11266" max="11267" width="28.75" style="196" customWidth="1"/>
    <col min="11268" max="11520" width="9" style="196"/>
    <col min="11521" max="11521" width="35.875" style="196" customWidth="1"/>
    <col min="11522" max="11523" width="28.75" style="196" customWidth="1"/>
    <col min="11524" max="11776" width="9" style="196"/>
    <col min="11777" max="11777" width="35.875" style="196" customWidth="1"/>
    <col min="11778" max="11779" width="28.75" style="196" customWidth="1"/>
    <col min="11780" max="12032" width="9" style="196"/>
    <col min="12033" max="12033" width="35.875" style="196" customWidth="1"/>
    <col min="12034" max="12035" width="28.75" style="196" customWidth="1"/>
    <col min="12036" max="12288" width="9" style="196"/>
    <col min="12289" max="12289" width="35.875" style="196" customWidth="1"/>
    <col min="12290" max="12291" width="28.75" style="196" customWidth="1"/>
    <col min="12292" max="12544" width="9" style="196"/>
    <col min="12545" max="12545" width="35.875" style="196" customWidth="1"/>
    <col min="12546" max="12547" width="28.75" style="196" customWidth="1"/>
    <col min="12548" max="12800" width="9" style="196"/>
    <col min="12801" max="12801" width="35.875" style="196" customWidth="1"/>
    <col min="12802" max="12803" width="28.75" style="196" customWidth="1"/>
    <col min="12804" max="13056" width="9" style="196"/>
    <col min="13057" max="13057" width="35.875" style="196" customWidth="1"/>
    <col min="13058" max="13059" width="28.75" style="196" customWidth="1"/>
    <col min="13060" max="13312" width="9" style="196"/>
    <col min="13313" max="13313" width="35.875" style="196" customWidth="1"/>
    <col min="13314" max="13315" width="28.75" style="196" customWidth="1"/>
    <col min="13316" max="13568" width="9" style="196"/>
    <col min="13569" max="13569" width="35.875" style="196" customWidth="1"/>
    <col min="13570" max="13571" width="28.75" style="196" customWidth="1"/>
    <col min="13572" max="13824" width="9" style="196"/>
    <col min="13825" max="13825" width="35.875" style="196" customWidth="1"/>
    <col min="13826" max="13827" width="28.75" style="196" customWidth="1"/>
    <col min="13828" max="14080" width="9" style="196"/>
    <col min="14081" max="14081" width="35.875" style="196" customWidth="1"/>
    <col min="14082" max="14083" width="28.75" style="196" customWidth="1"/>
    <col min="14084" max="14336" width="9" style="196"/>
    <col min="14337" max="14337" width="35.875" style="196" customWidth="1"/>
    <col min="14338" max="14339" width="28.75" style="196" customWidth="1"/>
    <col min="14340" max="14592" width="9" style="196"/>
    <col min="14593" max="14593" width="35.875" style="196" customWidth="1"/>
    <col min="14594" max="14595" width="28.75" style="196" customWidth="1"/>
    <col min="14596" max="14848" width="9" style="196"/>
    <col min="14849" max="14849" width="35.875" style="196" customWidth="1"/>
    <col min="14850" max="14851" width="28.75" style="196" customWidth="1"/>
    <col min="14852" max="15104" width="9" style="196"/>
    <col min="15105" max="15105" width="35.875" style="196" customWidth="1"/>
    <col min="15106" max="15107" width="28.75" style="196" customWidth="1"/>
    <col min="15108" max="15360" width="9" style="196"/>
    <col min="15361" max="15361" width="35.875" style="196" customWidth="1"/>
    <col min="15362" max="15363" width="28.75" style="196" customWidth="1"/>
    <col min="15364" max="15616" width="9" style="196"/>
    <col min="15617" max="15617" width="35.875" style="196" customWidth="1"/>
    <col min="15618" max="15619" width="28.75" style="196" customWidth="1"/>
    <col min="15620" max="15872" width="9" style="196"/>
    <col min="15873" max="15873" width="35.875" style="196" customWidth="1"/>
    <col min="15874" max="15875" width="28.75" style="196" customWidth="1"/>
    <col min="15876" max="16128" width="9" style="196"/>
    <col min="16129" max="16129" width="35.875" style="196" customWidth="1"/>
    <col min="16130" max="16131" width="28.75" style="196" customWidth="1"/>
    <col min="16132" max="16384" width="9" style="196"/>
  </cols>
  <sheetData>
    <row r="1" spans="1:7" x14ac:dyDescent="0.2">
      <c r="C1" s="201" t="s">
        <v>256</v>
      </c>
      <c r="G1" s="201" t="s">
        <v>256</v>
      </c>
    </row>
    <row r="2" spans="1:7" x14ac:dyDescent="0.2">
      <c r="A2" s="267" t="s">
        <v>211</v>
      </c>
      <c r="B2" s="267"/>
      <c r="C2" s="267"/>
      <c r="E2" s="268" t="s">
        <v>257</v>
      </c>
      <c r="F2" s="268"/>
      <c r="G2" s="268"/>
    </row>
    <row r="3" spans="1:7" ht="15" x14ac:dyDescent="0.2">
      <c r="A3" s="197" t="s">
        <v>6</v>
      </c>
      <c r="B3" s="197" t="s">
        <v>212</v>
      </c>
      <c r="C3" s="197" t="s">
        <v>213</v>
      </c>
      <c r="E3" s="202" t="s">
        <v>6</v>
      </c>
      <c r="F3" s="202" t="s">
        <v>212</v>
      </c>
      <c r="G3" s="202" t="s">
        <v>213</v>
      </c>
    </row>
    <row r="4" spans="1:7" ht="25.5" x14ac:dyDescent="0.2">
      <c r="A4" s="198" t="s">
        <v>214</v>
      </c>
      <c r="B4" s="207">
        <v>410264</v>
      </c>
      <c r="C4" s="207">
        <v>197376</v>
      </c>
      <c r="E4" s="203" t="s">
        <v>258</v>
      </c>
      <c r="F4" s="209">
        <v>29395421</v>
      </c>
      <c r="G4" s="209">
        <v>29174698</v>
      </c>
    </row>
    <row r="5" spans="1:7" ht="25.5" x14ac:dyDescent="0.2">
      <c r="A5" s="198" t="s">
        <v>215</v>
      </c>
      <c r="B5" s="207">
        <v>11129199</v>
      </c>
      <c r="C5" s="207">
        <v>123914941</v>
      </c>
      <c r="E5" s="203" t="s">
        <v>214</v>
      </c>
      <c r="F5" s="209">
        <v>553982</v>
      </c>
      <c r="G5" s="209">
        <v>4000293</v>
      </c>
    </row>
    <row r="6" spans="1:7" x14ac:dyDescent="0.2">
      <c r="A6" s="199" t="s">
        <v>216</v>
      </c>
      <c r="B6" s="208">
        <v>11539463</v>
      </c>
      <c r="C6" s="208">
        <v>124112317</v>
      </c>
      <c r="E6" s="205" t="s">
        <v>216</v>
      </c>
      <c r="F6" s="210">
        <v>29949403</v>
      </c>
      <c r="G6" s="210">
        <v>33174991</v>
      </c>
    </row>
    <row r="7" spans="1:7" ht="38.25" x14ac:dyDescent="0.2">
      <c r="A7" s="199" t="s">
        <v>217</v>
      </c>
      <c r="B7" s="208">
        <v>11539463</v>
      </c>
      <c r="C7" s="208">
        <v>124112317</v>
      </c>
      <c r="E7" s="205" t="s">
        <v>217</v>
      </c>
      <c r="F7" s="210">
        <v>29949403</v>
      </c>
      <c r="G7" s="210">
        <v>33174991</v>
      </c>
    </row>
    <row r="8" spans="1:7" x14ac:dyDescent="0.2">
      <c r="A8" s="198" t="s">
        <v>218</v>
      </c>
      <c r="B8" s="207">
        <v>282732744</v>
      </c>
      <c r="C8" s="207">
        <v>97277679</v>
      </c>
      <c r="E8" s="203" t="s">
        <v>218</v>
      </c>
      <c r="F8" s="209">
        <v>2403693</v>
      </c>
      <c r="G8" s="209">
        <v>2803037</v>
      </c>
    </row>
    <row r="9" spans="1:7" x14ac:dyDescent="0.2">
      <c r="A9" s="198" t="s">
        <v>219</v>
      </c>
      <c r="B9" s="207">
        <v>0</v>
      </c>
      <c r="C9" s="207">
        <v>168328400</v>
      </c>
      <c r="E9" s="205" t="s">
        <v>220</v>
      </c>
      <c r="F9" s="210">
        <v>2403693</v>
      </c>
      <c r="G9" s="210">
        <v>2803037</v>
      </c>
    </row>
    <row r="10" spans="1:7" x14ac:dyDescent="0.2">
      <c r="A10" s="199" t="s">
        <v>220</v>
      </c>
      <c r="B10" s="208">
        <v>282732744</v>
      </c>
      <c r="C10" s="208">
        <v>265606079</v>
      </c>
      <c r="E10" s="205" t="s">
        <v>221</v>
      </c>
      <c r="F10" s="210">
        <v>2403693</v>
      </c>
      <c r="G10" s="210">
        <v>2803037</v>
      </c>
    </row>
    <row r="11" spans="1:7" ht="38.25" x14ac:dyDescent="0.2">
      <c r="A11" s="199" t="s">
        <v>221</v>
      </c>
      <c r="B11" s="208">
        <v>282732744</v>
      </c>
      <c r="C11" s="208">
        <v>265606079</v>
      </c>
      <c r="E11" s="203" t="s">
        <v>223</v>
      </c>
      <c r="F11" s="209">
        <v>171705</v>
      </c>
      <c r="G11" s="209">
        <v>57230</v>
      </c>
    </row>
    <row r="12" spans="1:7" ht="38.25" x14ac:dyDescent="0.2">
      <c r="A12" s="198" t="s">
        <v>222</v>
      </c>
      <c r="B12" s="207">
        <v>0</v>
      </c>
      <c r="C12" s="207">
        <v>1103130</v>
      </c>
      <c r="E12" s="203" t="s">
        <v>259</v>
      </c>
      <c r="F12" s="209">
        <v>171705</v>
      </c>
      <c r="G12" s="209">
        <v>57230</v>
      </c>
    </row>
    <row r="13" spans="1:7" ht="38.25" x14ac:dyDescent="0.2">
      <c r="A13" s="198" t="s">
        <v>223</v>
      </c>
      <c r="B13" s="207">
        <v>34824</v>
      </c>
      <c r="C13" s="207">
        <v>0</v>
      </c>
      <c r="E13" s="205" t="s">
        <v>226</v>
      </c>
      <c r="F13" s="210">
        <v>171705</v>
      </c>
      <c r="G13" s="210">
        <v>57230</v>
      </c>
    </row>
    <row r="14" spans="1:7" ht="51" x14ac:dyDescent="0.2">
      <c r="A14" s="198" t="s">
        <v>224</v>
      </c>
      <c r="B14" s="207">
        <v>29512</v>
      </c>
      <c r="C14" s="207">
        <v>0</v>
      </c>
      <c r="E14" s="203" t="s">
        <v>260</v>
      </c>
      <c r="F14" s="209">
        <v>189562</v>
      </c>
      <c r="G14" s="209">
        <v>265866</v>
      </c>
    </row>
    <row r="15" spans="1:7" ht="38.25" x14ac:dyDescent="0.2">
      <c r="A15" s="198" t="s">
        <v>225</v>
      </c>
      <c r="B15" s="207">
        <v>5312</v>
      </c>
      <c r="C15" s="207">
        <v>0</v>
      </c>
      <c r="E15" s="203" t="s">
        <v>261</v>
      </c>
      <c r="F15" s="209">
        <v>189562</v>
      </c>
      <c r="G15" s="209">
        <v>265866</v>
      </c>
    </row>
    <row r="16" spans="1:7" ht="25.5" x14ac:dyDescent="0.2">
      <c r="A16" s="199" t="s">
        <v>226</v>
      </c>
      <c r="B16" s="208">
        <v>34824</v>
      </c>
      <c r="C16" s="208">
        <v>1103130</v>
      </c>
      <c r="E16" s="205" t="s">
        <v>262</v>
      </c>
      <c r="F16" s="210">
        <v>189562</v>
      </c>
      <c r="G16" s="210">
        <v>265866</v>
      </c>
    </row>
    <row r="17" spans="1:8" x14ac:dyDescent="0.2">
      <c r="A17" s="199" t="s">
        <v>227</v>
      </c>
      <c r="B17" s="208">
        <v>34824</v>
      </c>
      <c r="C17" s="208">
        <v>1103130</v>
      </c>
      <c r="E17" s="205" t="s">
        <v>227</v>
      </c>
      <c r="F17" s="210">
        <v>361267</v>
      </c>
      <c r="G17" s="210">
        <v>323096</v>
      </c>
    </row>
    <row r="18" spans="1:8" ht="25.5" x14ac:dyDescent="0.2">
      <c r="A18" s="198" t="s">
        <v>228</v>
      </c>
      <c r="B18" s="207">
        <v>0</v>
      </c>
      <c r="C18" s="207">
        <v>12000</v>
      </c>
      <c r="E18" s="203" t="s">
        <v>234</v>
      </c>
      <c r="F18" s="209">
        <v>8200</v>
      </c>
      <c r="G18" s="209">
        <v>9145</v>
      </c>
    </row>
    <row r="19" spans="1:8" ht="25.5" x14ac:dyDescent="0.2">
      <c r="A19" s="199" t="s">
        <v>229</v>
      </c>
      <c r="B19" s="208">
        <v>0</v>
      </c>
      <c r="C19" s="208">
        <v>12000</v>
      </c>
      <c r="E19" s="205" t="s">
        <v>235</v>
      </c>
      <c r="F19" s="210">
        <v>8200</v>
      </c>
      <c r="G19" s="210">
        <v>9145</v>
      </c>
    </row>
    <row r="20" spans="1:8" x14ac:dyDescent="0.2">
      <c r="A20" s="198" t="s">
        <v>230</v>
      </c>
      <c r="B20" s="207">
        <v>-2000</v>
      </c>
      <c r="C20" s="207">
        <v>-6390000</v>
      </c>
      <c r="E20" s="205" t="s">
        <v>236</v>
      </c>
      <c r="F20" s="210">
        <v>32722563</v>
      </c>
      <c r="G20" s="210">
        <v>36310269</v>
      </c>
    </row>
    <row r="21" spans="1:8" ht="25.5" x14ac:dyDescent="0.2">
      <c r="A21" s="199" t="s">
        <v>231</v>
      </c>
      <c r="B21" s="208">
        <v>-2000</v>
      </c>
      <c r="C21" s="208">
        <v>-6390000</v>
      </c>
      <c r="E21" s="203" t="s">
        <v>237</v>
      </c>
      <c r="F21" s="209">
        <v>41574995</v>
      </c>
      <c r="G21" s="209">
        <v>41574995</v>
      </c>
    </row>
    <row r="22" spans="1:8" ht="25.5" x14ac:dyDescent="0.2">
      <c r="A22" s="199" t="s">
        <v>232</v>
      </c>
      <c r="B22" s="208">
        <v>-2000</v>
      </c>
      <c r="C22" s="208">
        <v>-6378000</v>
      </c>
      <c r="E22" s="203" t="s">
        <v>239</v>
      </c>
      <c r="F22" s="209">
        <v>2105723</v>
      </c>
      <c r="G22" s="209">
        <v>2105723</v>
      </c>
    </row>
    <row r="23" spans="1:8" ht="25.5" x14ac:dyDescent="0.2">
      <c r="A23" s="198" t="s">
        <v>233</v>
      </c>
      <c r="B23" s="207">
        <v>0</v>
      </c>
      <c r="C23" s="207">
        <v>63056</v>
      </c>
      <c r="E23" s="203" t="s">
        <v>240</v>
      </c>
      <c r="F23" s="209">
        <v>-19798651</v>
      </c>
      <c r="G23" s="209">
        <v>-23674339</v>
      </c>
    </row>
    <row r="24" spans="1:8" ht="25.5" x14ac:dyDescent="0.2">
      <c r="A24" s="198" t="s">
        <v>234</v>
      </c>
      <c r="B24" s="207">
        <v>0</v>
      </c>
      <c r="C24" s="207">
        <v>3128</v>
      </c>
      <c r="E24" s="203" t="s">
        <v>241</v>
      </c>
      <c r="F24" s="209">
        <v>-3875688</v>
      </c>
      <c r="G24" s="209">
        <v>1959095</v>
      </c>
      <c r="H24" s="247">
        <f>G24-F24</f>
        <v>5834783</v>
      </c>
    </row>
    <row r="25" spans="1:8" ht="25.5" x14ac:dyDescent="0.2">
      <c r="A25" s="199" t="s">
        <v>235</v>
      </c>
      <c r="B25" s="208">
        <v>0</v>
      </c>
      <c r="C25" s="208">
        <v>66184</v>
      </c>
      <c r="E25" s="205" t="s">
        <v>242</v>
      </c>
      <c r="F25" s="210">
        <v>20006379</v>
      </c>
      <c r="G25" s="210">
        <v>21965474</v>
      </c>
    </row>
    <row r="26" spans="1:8" ht="25.5" x14ac:dyDescent="0.2">
      <c r="A26" s="199" t="s">
        <v>236</v>
      </c>
      <c r="B26" s="208">
        <v>294305031</v>
      </c>
      <c r="C26" s="208">
        <v>384509710</v>
      </c>
      <c r="E26" s="203" t="s">
        <v>252</v>
      </c>
      <c r="F26" s="209">
        <v>12716184</v>
      </c>
      <c r="G26" s="209">
        <v>14344795</v>
      </c>
    </row>
    <row r="27" spans="1:8" ht="25.5" x14ac:dyDescent="0.2">
      <c r="A27" s="198" t="s">
        <v>237</v>
      </c>
      <c r="B27" s="207">
        <v>26710585</v>
      </c>
      <c r="C27" s="207">
        <v>26710585</v>
      </c>
      <c r="E27" s="205" t="s">
        <v>254</v>
      </c>
      <c r="F27" s="210">
        <v>12716184</v>
      </c>
      <c r="G27" s="210">
        <v>14344795</v>
      </c>
    </row>
    <row r="28" spans="1:8" x14ac:dyDescent="0.2">
      <c r="A28" s="198" t="s">
        <v>238</v>
      </c>
      <c r="B28" s="207">
        <v>-14898600</v>
      </c>
      <c r="C28" s="207">
        <v>-527162</v>
      </c>
      <c r="E28" s="205" t="s">
        <v>255</v>
      </c>
      <c r="F28" s="210">
        <v>32722563</v>
      </c>
      <c r="G28" s="210">
        <v>36310269</v>
      </c>
    </row>
    <row r="29" spans="1:8" ht="25.5" x14ac:dyDescent="0.2">
      <c r="A29" s="198" t="s">
        <v>239</v>
      </c>
      <c r="B29" s="207">
        <v>23290613</v>
      </c>
      <c r="C29" s="207">
        <v>23290613</v>
      </c>
    </row>
    <row r="30" spans="1:8" x14ac:dyDescent="0.2">
      <c r="A30" s="198" t="s">
        <v>240</v>
      </c>
      <c r="B30" s="207">
        <v>-12468234</v>
      </c>
      <c r="C30" s="207">
        <v>14886982</v>
      </c>
      <c r="E30" s="268" t="s">
        <v>263</v>
      </c>
      <c r="F30" s="268"/>
      <c r="G30" s="268"/>
    </row>
    <row r="31" spans="1:8" ht="15" x14ac:dyDescent="0.2">
      <c r="A31" s="198" t="s">
        <v>241</v>
      </c>
      <c r="B31" s="207">
        <v>27355216</v>
      </c>
      <c r="C31" s="207">
        <v>-18752439</v>
      </c>
      <c r="D31" s="247">
        <f>C31-B31</f>
        <v>-46107655</v>
      </c>
      <c r="E31" s="202" t="s">
        <v>6</v>
      </c>
      <c r="F31" s="202" t="s">
        <v>212</v>
      </c>
      <c r="G31" s="202" t="s">
        <v>213</v>
      </c>
    </row>
    <row r="32" spans="1:8" ht="15" x14ac:dyDescent="0.2">
      <c r="A32" s="199" t="s">
        <v>242</v>
      </c>
      <c r="B32" s="208">
        <v>49989580</v>
      </c>
      <c r="C32" s="208">
        <v>45608579</v>
      </c>
      <c r="E32" s="202">
        <v>2</v>
      </c>
      <c r="F32" s="202">
        <v>3</v>
      </c>
      <c r="G32" s="202">
        <v>5</v>
      </c>
    </row>
    <row r="33" spans="1:7" ht="25.5" x14ac:dyDescent="0.2">
      <c r="A33" s="198" t="s">
        <v>243</v>
      </c>
      <c r="B33" s="207">
        <v>0</v>
      </c>
      <c r="C33" s="207">
        <v>25176</v>
      </c>
      <c r="E33" s="203" t="s">
        <v>214</v>
      </c>
      <c r="F33" s="209">
        <v>12147567</v>
      </c>
      <c r="G33" s="209">
        <v>8580645</v>
      </c>
    </row>
    <row r="34" spans="1:7" ht="25.5" x14ac:dyDescent="0.2">
      <c r="A34" s="198" t="s">
        <v>244</v>
      </c>
      <c r="B34" s="207">
        <v>0</v>
      </c>
      <c r="C34" s="207">
        <v>5317327</v>
      </c>
      <c r="E34" s="205" t="s">
        <v>216</v>
      </c>
      <c r="F34" s="210">
        <v>399057842</v>
      </c>
      <c r="G34" s="210">
        <v>398050081</v>
      </c>
    </row>
    <row r="35" spans="1:7" ht="38.25" x14ac:dyDescent="0.2">
      <c r="A35" s="199" t="s">
        <v>245</v>
      </c>
      <c r="B35" s="208">
        <v>0</v>
      </c>
      <c r="C35" s="208">
        <v>5342503</v>
      </c>
      <c r="E35" s="205" t="s">
        <v>217</v>
      </c>
      <c r="F35" s="210">
        <v>399057842</v>
      </c>
      <c r="G35" s="210">
        <v>398050081</v>
      </c>
    </row>
    <row r="36" spans="1:7" ht="25.5" x14ac:dyDescent="0.2">
      <c r="A36" s="198" t="s">
        <v>246</v>
      </c>
      <c r="B36" s="207">
        <v>28293</v>
      </c>
      <c r="C36" s="207">
        <v>0</v>
      </c>
      <c r="E36" s="203" t="s">
        <v>264</v>
      </c>
      <c r="F36" s="209">
        <v>3957724</v>
      </c>
      <c r="G36" s="209">
        <v>4483837</v>
      </c>
    </row>
    <row r="37" spans="1:7" ht="25.5" x14ac:dyDescent="0.2">
      <c r="A37" s="198" t="s">
        <v>247</v>
      </c>
      <c r="B37" s="207">
        <v>0</v>
      </c>
      <c r="C37" s="207">
        <v>23621755</v>
      </c>
      <c r="E37" s="205" t="s">
        <v>265</v>
      </c>
      <c r="F37" s="210">
        <v>3957724</v>
      </c>
      <c r="G37" s="210">
        <v>4483837</v>
      </c>
    </row>
    <row r="38" spans="1:7" ht="25.5" x14ac:dyDescent="0.2">
      <c r="A38" s="199" t="s">
        <v>248</v>
      </c>
      <c r="B38" s="208">
        <v>28293</v>
      </c>
      <c r="C38" s="208">
        <v>23621755</v>
      </c>
      <c r="E38" s="205" t="s">
        <v>266</v>
      </c>
      <c r="F38" s="210">
        <v>3957724</v>
      </c>
      <c r="G38" s="210">
        <v>4483837</v>
      </c>
    </row>
    <row r="39" spans="1:7" ht="38.25" x14ac:dyDescent="0.2">
      <c r="A39" s="198" t="s">
        <v>249</v>
      </c>
      <c r="B39" s="207">
        <v>14898600</v>
      </c>
      <c r="C39" s="207">
        <v>527162</v>
      </c>
      <c r="E39" s="203" t="s">
        <v>267</v>
      </c>
      <c r="F39" s="209">
        <v>2803641</v>
      </c>
      <c r="G39" s="209">
        <v>2342025</v>
      </c>
    </row>
    <row r="40" spans="1:7" ht="25.5" x14ac:dyDescent="0.2">
      <c r="A40" s="199" t="s">
        <v>250</v>
      </c>
      <c r="B40" s="208">
        <v>14898600</v>
      </c>
      <c r="C40" s="208">
        <v>527162</v>
      </c>
      <c r="E40" s="203" t="s">
        <v>268</v>
      </c>
      <c r="F40" s="209">
        <v>0</v>
      </c>
      <c r="G40" s="209">
        <v>119971</v>
      </c>
    </row>
    <row r="41" spans="1:7" ht="25.5" x14ac:dyDescent="0.2">
      <c r="A41" s="199" t="s">
        <v>251</v>
      </c>
      <c r="B41" s="208">
        <v>14926893</v>
      </c>
      <c r="C41" s="208">
        <v>29491420</v>
      </c>
      <c r="E41" s="205" t="s">
        <v>269</v>
      </c>
      <c r="F41" s="210">
        <v>2803641</v>
      </c>
      <c r="G41" s="210">
        <v>2461996</v>
      </c>
    </row>
    <row r="42" spans="1:7" ht="25.5" x14ac:dyDescent="0.2">
      <c r="A42" s="198" t="s">
        <v>252</v>
      </c>
      <c r="B42" s="207">
        <v>247546</v>
      </c>
      <c r="C42" s="207">
        <v>347937</v>
      </c>
      <c r="E42" s="203" t="s">
        <v>218</v>
      </c>
      <c r="F42" s="209">
        <v>72356093</v>
      </c>
      <c r="G42" s="209">
        <v>82672586</v>
      </c>
    </row>
    <row r="43" spans="1:7" x14ac:dyDescent="0.2">
      <c r="A43" s="198" t="s">
        <v>253</v>
      </c>
      <c r="B43" s="207">
        <v>229141012</v>
      </c>
      <c r="C43" s="207">
        <v>309061774</v>
      </c>
      <c r="E43" s="205" t="s">
        <v>220</v>
      </c>
      <c r="F43" s="210">
        <v>72356093</v>
      </c>
      <c r="G43" s="210">
        <v>82672586</v>
      </c>
    </row>
    <row r="44" spans="1:7" ht="25.5" x14ac:dyDescent="0.2">
      <c r="A44" s="199" t="s">
        <v>254</v>
      </c>
      <c r="B44" s="208">
        <v>229388558</v>
      </c>
      <c r="C44" s="208">
        <v>309409711</v>
      </c>
      <c r="E44" s="205" t="s">
        <v>221</v>
      </c>
      <c r="F44" s="210">
        <v>75159734</v>
      </c>
      <c r="G44" s="210">
        <v>85134582</v>
      </c>
    </row>
    <row r="45" spans="1:7" ht="38.25" x14ac:dyDescent="0.2">
      <c r="A45" s="199" t="s">
        <v>255</v>
      </c>
      <c r="B45" s="208">
        <v>294305031</v>
      </c>
      <c r="C45" s="208">
        <v>384509710</v>
      </c>
      <c r="E45" s="203" t="s">
        <v>223</v>
      </c>
      <c r="F45" s="209">
        <v>8287375</v>
      </c>
      <c r="G45" s="209">
        <v>11107311</v>
      </c>
    </row>
    <row r="46" spans="1:7" ht="25.5" x14ac:dyDescent="0.2">
      <c r="E46" s="203" t="s">
        <v>259</v>
      </c>
      <c r="F46" s="209">
        <v>7977716</v>
      </c>
      <c r="G46" s="209">
        <v>10782652</v>
      </c>
    </row>
    <row r="47" spans="1:7" ht="38.25" x14ac:dyDescent="0.2">
      <c r="A47" s="269" t="s">
        <v>273</v>
      </c>
      <c r="B47" s="269"/>
      <c r="C47" s="269"/>
      <c r="E47" s="203" t="s">
        <v>270</v>
      </c>
      <c r="F47" s="209">
        <v>0</v>
      </c>
      <c r="G47" s="209">
        <v>15000</v>
      </c>
    </row>
    <row r="48" spans="1:7" ht="25.5" x14ac:dyDescent="0.2">
      <c r="A48" s="202" t="s">
        <v>6</v>
      </c>
      <c r="B48" s="202" t="s">
        <v>212</v>
      </c>
      <c r="C48" s="202" t="s">
        <v>213</v>
      </c>
      <c r="E48" s="203" t="s">
        <v>271</v>
      </c>
      <c r="F48" s="209">
        <v>309659</v>
      </c>
      <c r="G48" s="209">
        <v>309659</v>
      </c>
    </row>
    <row r="49" spans="1:7" ht="25.5" x14ac:dyDescent="0.2">
      <c r="A49" s="203" t="s">
        <v>258</v>
      </c>
      <c r="B49" s="209">
        <v>416305696</v>
      </c>
      <c r="C49" s="209">
        <v>418644134</v>
      </c>
      <c r="D49" s="247">
        <f>C49-B49</f>
        <v>2338438</v>
      </c>
      <c r="E49" s="205" t="s">
        <v>226</v>
      </c>
      <c r="F49" s="210">
        <v>8287375</v>
      </c>
      <c r="G49" s="210">
        <v>11107311</v>
      </c>
    </row>
    <row r="50" spans="1:7" ht="25.5" x14ac:dyDescent="0.2">
      <c r="A50" s="203" t="s">
        <v>214</v>
      </c>
      <c r="B50" s="209">
        <v>13111813</v>
      </c>
      <c r="C50" s="209">
        <v>12778314</v>
      </c>
      <c r="D50" s="247">
        <f t="shared" ref="D50:D51" si="0">C50-B50</f>
        <v>-333499</v>
      </c>
      <c r="E50" s="203" t="s">
        <v>260</v>
      </c>
      <c r="F50" s="209">
        <v>805538</v>
      </c>
      <c r="G50" s="209">
        <v>621564</v>
      </c>
    </row>
    <row r="51" spans="1:7" ht="25.5" x14ac:dyDescent="0.2">
      <c r="A51" s="203" t="s">
        <v>215</v>
      </c>
      <c r="B51" s="209">
        <v>11129199</v>
      </c>
      <c r="C51" s="209">
        <v>123914941</v>
      </c>
      <c r="D51" s="247">
        <f t="shared" si="0"/>
        <v>112785742</v>
      </c>
      <c r="E51" s="203" t="s">
        <v>261</v>
      </c>
      <c r="F51" s="209">
        <v>805538</v>
      </c>
      <c r="G51" s="209">
        <v>621564</v>
      </c>
    </row>
    <row r="52" spans="1:7" ht="25.5" x14ac:dyDescent="0.2">
      <c r="A52" s="205" t="s">
        <v>216</v>
      </c>
      <c r="B52" s="210">
        <v>440546708</v>
      </c>
      <c r="C52" s="210">
        <v>555337389</v>
      </c>
      <c r="E52" s="205" t="s">
        <v>262</v>
      </c>
      <c r="F52" s="210">
        <v>805538</v>
      </c>
      <c r="G52" s="210">
        <v>621564</v>
      </c>
    </row>
    <row r="53" spans="1:7" ht="38.25" x14ac:dyDescent="0.2">
      <c r="A53" s="205" t="s">
        <v>217</v>
      </c>
      <c r="B53" s="210">
        <v>440546708</v>
      </c>
      <c r="C53" s="210">
        <v>555337389</v>
      </c>
      <c r="E53" s="205" t="s">
        <v>227</v>
      </c>
      <c r="F53" s="210">
        <v>9092913</v>
      </c>
      <c r="G53" s="210">
        <v>11728875</v>
      </c>
    </row>
    <row r="54" spans="1:7" ht="25.5" x14ac:dyDescent="0.2">
      <c r="A54" s="203" t="s">
        <v>264</v>
      </c>
      <c r="B54" s="209">
        <v>3957724</v>
      </c>
      <c r="C54" s="209">
        <v>4483837</v>
      </c>
      <c r="D54" s="247">
        <f t="shared" ref="D54" si="1">C54-B54</f>
        <v>526113</v>
      </c>
      <c r="E54" s="203" t="s">
        <v>228</v>
      </c>
      <c r="F54" s="209">
        <v>995318</v>
      </c>
      <c r="G54" s="209">
        <v>1153005</v>
      </c>
    </row>
    <row r="55" spans="1:7" ht="25.5" x14ac:dyDescent="0.2">
      <c r="A55" s="205" t="s">
        <v>265</v>
      </c>
      <c r="B55" s="210">
        <v>3957724</v>
      </c>
      <c r="C55" s="210">
        <v>4483837</v>
      </c>
      <c r="E55" s="205" t="s">
        <v>229</v>
      </c>
      <c r="F55" s="210">
        <v>995318</v>
      </c>
      <c r="G55" s="210">
        <v>1153005</v>
      </c>
    </row>
    <row r="56" spans="1:7" ht="25.5" x14ac:dyDescent="0.2">
      <c r="A56" s="205" t="s">
        <v>266</v>
      </c>
      <c r="B56" s="210">
        <v>3957724</v>
      </c>
      <c r="C56" s="210">
        <v>4483837</v>
      </c>
      <c r="E56" s="203" t="s">
        <v>230</v>
      </c>
      <c r="F56" s="209">
        <v>-556559</v>
      </c>
      <c r="G56" s="209">
        <v>-1120768</v>
      </c>
    </row>
    <row r="57" spans="1:7" ht="25.5" x14ac:dyDescent="0.2">
      <c r="A57" s="203" t="s">
        <v>267</v>
      </c>
      <c r="B57" s="209">
        <v>2803641</v>
      </c>
      <c r="C57" s="209">
        <v>2342025</v>
      </c>
      <c r="D57" s="247">
        <f>C57-B57</f>
        <v>-461616</v>
      </c>
      <c r="E57" s="205" t="s">
        <v>231</v>
      </c>
      <c r="F57" s="210">
        <v>-556559</v>
      </c>
      <c r="G57" s="210">
        <v>-1120768</v>
      </c>
    </row>
    <row r="58" spans="1:7" ht="25.5" x14ac:dyDescent="0.2">
      <c r="A58" s="203" t="s">
        <v>268</v>
      </c>
      <c r="B58" s="209">
        <v>0</v>
      </c>
      <c r="C58" s="209">
        <v>119971</v>
      </c>
      <c r="D58" s="247">
        <f t="shared" ref="D58:D104" si="2">C58-B58</f>
        <v>119971</v>
      </c>
      <c r="E58" s="205" t="s">
        <v>232</v>
      </c>
      <c r="F58" s="210">
        <v>438759</v>
      </c>
      <c r="G58" s="210">
        <v>32237</v>
      </c>
    </row>
    <row r="59" spans="1:7" ht="25.5" x14ac:dyDescent="0.2">
      <c r="A59" s="205" t="s">
        <v>269</v>
      </c>
      <c r="B59" s="210">
        <v>2803641</v>
      </c>
      <c r="C59" s="210">
        <v>2461996</v>
      </c>
      <c r="D59" s="247">
        <f t="shared" si="2"/>
        <v>-341645</v>
      </c>
      <c r="E59" s="203" t="s">
        <v>234</v>
      </c>
      <c r="F59" s="209">
        <v>577927</v>
      </c>
      <c r="G59" s="209">
        <v>605368</v>
      </c>
    </row>
    <row r="60" spans="1:7" ht="25.5" x14ac:dyDescent="0.2">
      <c r="A60" s="203" t="s">
        <v>218</v>
      </c>
      <c r="B60" s="209">
        <v>357492530</v>
      </c>
      <c r="C60" s="209">
        <v>182753302</v>
      </c>
      <c r="D60" s="247">
        <f t="shared" si="2"/>
        <v>-174739228</v>
      </c>
      <c r="E60" s="205" t="s">
        <v>235</v>
      </c>
      <c r="F60" s="210">
        <v>577927</v>
      </c>
      <c r="G60" s="210">
        <v>605368</v>
      </c>
    </row>
    <row r="61" spans="1:7" x14ac:dyDescent="0.2">
      <c r="A61" s="203" t="s">
        <v>219</v>
      </c>
      <c r="B61" s="209">
        <v>0</v>
      </c>
      <c r="C61" s="209">
        <v>168328400</v>
      </c>
      <c r="D61" s="247">
        <f t="shared" si="2"/>
        <v>168328400</v>
      </c>
      <c r="E61" s="205" t="s">
        <v>236</v>
      </c>
      <c r="F61" s="210">
        <v>488284899</v>
      </c>
      <c r="G61" s="210">
        <v>500034980</v>
      </c>
    </row>
    <row r="62" spans="1:7" x14ac:dyDescent="0.2">
      <c r="A62" s="205" t="s">
        <v>220</v>
      </c>
      <c r="B62" s="210">
        <v>357492530</v>
      </c>
      <c r="C62" s="210">
        <v>351081702</v>
      </c>
      <c r="D62" s="247">
        <f t="shared" si="2"/>
        <v>-6410828</v>
      </c>
      <c r="E62" s="203" t="s">
        <v>237</v>
      </c>
      <c r="F62" s="209">
        <v>545920165</v>
      </c>
      <c r="G62" s="209">
        <v>545920165</v>
      </c>
    </row>
    <row r="63" spans="1:7" ht="25.5" x14ac:dyDescent="0.2">
      <c r="A63" s="205" t="s">
        <v>221</v>
      </c>
      <c r="B63" s="210">
        <v>360296171</v>
      </c>
      <c r="C63" s="210">
        <v>353543698</v>
      </c>
      <c r="D63" s="247">
        <f t="shared" si="2"/>
        <v>-6752473</v>
      </c>
      <c r="E63" s="203" t="s">
        <v>239</v>
      </c>
      <c r="F63" s="209">
        <v>1000000</v>
      </c>
      <c r="G63" s="209">
        <v>1000000</v>
      </c>
    </row>
    <row r="64" spans="1:7" ht="38.25" x14ac:dyDescent="0.2">
      <c r="A64" s="203" t="s">
        <v>222</v>
      </c>
      <c r="B64" s="209">
        <v>0</v>
      </c>
      <c r="C64" s="209">
        <v>1103130</v>
      </c>
      <c r="D64" s="247">
        <f t="shared" si="2"/>
        <v>1103130</v>
      </c>
      <c r="E64" s="203" t="s">
        <v>240</v>
      </c>
      <c r="F64" s="209">
        <v>-115388412</v>
      </c>
      <c r="G64" s="209">
        <v>-99779614</v>
      </c>
    </row>
    <row r="65" spans="1:8" ht="38.25" x14ac:dyDescent="0.2">
      <c r="A65" s="203" t="s">
        <v>223</v>
      </c>
      <c r="B65" s="209">
        <v>8493904</v>
      </c>
      <c r="C65" s="209">
        <v>11164541</v>
      </c>
      <c r="D65" s="247">
        <f t="shared" si="2"/>
        <v>2670637</v>
      </c>
      <c r="E65" s="203" t="s">
        <v>241</v>
      </c>
      <c r="F65" s="209">
        <v>15608798</v>
      </c>
      <c r="G65" s="209">
        <v>8476171</v>
      </c>
      <c r="H65" s="247">
        <f>G65-F65</f>
        <v>-7132627</v>
      </c>
    </row>
    <row r="66" spans="1:8" ht="51" x14ac:dyDescent="0.2">
      <c r="A66" s="203" t="s">
        <v>224</v>
      </c>
      <c r="B66" s="209">
        <v>29512</v>
      </c>
      <c r="C66" s="209">
        <v>0</v>
      </c>
      <c r="D66" s="247">
        <f t="shared" si="2"/>
        <v>-29512</v>
      </c>
      <c r="E66" s="205" t="s">
        <v>242</v>
      </c>
      <c r="F66" s="210">
        <v>447140551</v>
      </c>
      <c r="G66" s="210">
        <v>455616722</v>
      </c>
    </row>
    <row r="67" spans="1:8" ht="25.5" x14ac:dyDescent="0.2">
      <c r="A67" s="203" t="s">
        <v>259</v>
      </c>
      <c r="B67" s="209">
        <v>8149421</v>
      </c>
      <c r="C67" s="209">
        <v>10839882</v>
      </c>
      <c r="D67" s="247">
        <f t="shared" si="2"/>
        <v>2690461</v>
      </c>
      <c r="E67" s="203" t="s">
        <v>272</v>
      </c>
      <c r="F67" s="209">
        <v>2803641</v>
      </c>
      <c r="G67" s="209">
        <v>2461996</v>
      </c>
    </row>
    <row r="68" spans="1:8" ht="38.25" x14ac:dyDescent="0.2">
      <c r="A68" s="203" t="s">
        <v>225</v>
      </c>
      <c r="B68" s="209">
        <v>5312</v>
      </c>
      <c r="C68" s="209">
        <v>0</v>
      </c>
      <c r="D68" s="247">
        <f t="shared" si="2"/>
        <v>-5312</v>
      </c>
      <c r="E68" s="205" t="s">
        <v>250</v>
      </c>
      <c r="F68" s="210">
        <v>2803641</v>
      </c>
      <c r="G68" s="210">
        <v>2461996</v>
      </c>
    </row>
    <row r="69" spans="1:8" ht="38.25" x14ac:dyDescent="0.2">
      <c r="A69" s="203" t="s">
        <v>270</v>
      </c>
      <c r="B69" s="209">
        <v>0</v>
      </c>
      <c r="C69" s="209">
        <v>15000</v>
      </c>
      <c r="D69" s="247">
        <f t="shared" si="2"/>
        <v>15000</v>
      </c>
      <c r="E69" s="205" t="s">
        <v>251</v>
      </c>
      <c r="F69" s="210">
        <v>2803641</v>
      </c>
      <c r="G69" s="210">
        <v>2461996</v>
      </c>
    </row>
    <row r="70" spans="1:8" ht="25.5" x14ac:dyDescent="0.2">
      <c r="A70" s="203" t="s">
        <v>271</v>
      </c>
      <c r="B70" s="209">
        <v>309659</v>
      </c>
      <c r="C70" s="209">
        <v>309659</v>
      </c>
      <c r="D70" s="247">
        <f t="shared" si="2"/>
        <v>0</v>
      </c>
      <c r="E70" s="203" t="s">
        <v>252</v>
      </c>
      <c r="F70" s="209">
        <v>38340707</v>
      </c>
      <c r="G70" s="209">
        <v>41956262</v>
      </c>
    </row>
    <row r="71" spans="1:8" ht="25.5" x14ac:dyDescent="0.2">
      <c r="A71" s="205" t="s">
        <v>226</v>
      </c>
      <c r="B71" s="210">
        <v>8493904</v>
      </c>
      <c r="C71" s="210">
        <v>12267671</v>
      </c>
      <c r="D71" s="247">
        <f t="shared" si="2"/>
        <v>3773767</v>
      </c>
      <c r="E71" s="205" t="s">
        <v>254</v>
      </c>
      <c r="F71" s="210">
        <v>38340707</v>
      </c>
      <c r="G71" s="210">
        <v>41956262</v>
      </c>
    </row>
    <row r="72" spans="1:8" x14ac:dyDescent="0.2">
      <c r="A72" s="203" t="s">
        <v>260</v>
      </c>
      <c r="B72" s="209">
        <v>995100</v>
      </c>
      <c r="C72" s="209">
        <v>887430</v>
      </c>
      <c r="D72" s="247">
        <f t="shared" si="2"/>
        <v>-107670</v>
      </c>
      <c r="E72" s="205" t="s">
        <v>255</v>
      </c>
      <c r="F72" s="210">
        <v>488284899</v>
      </c>
      <c r="G72" s="210">
        <v>500034980</v>
      </c>
    </row>
    <row r="73" spans="1:8" ht="25.5" x14ac:dyDescent="0.2">
      <c r="A73" s="203" t="s">
        <v>261</v>
      </c>
      <c r="B73" s="209">
        <v>995100</v>
      </c>
      <c r="C73" s="209">
        <v>887430</v>
      </c>
      <c r="D73" s="247">
        <f t="shared" si="2"/>
        <v>-107670</v>
      </c>
    </row>
    <row r="74" spans="1:8" ht="25.5" x14ac:dyDescent="0.2">
      <c r="A74" s="205" t="s">
        <v>262</v>
      </c>
      <c r="B74" s="210">
        <v>995100</v>
      </c>
      <c r="C74" s="210">
        <v>887430</v>
      </c>
      <c r="D74" s="247">
        <f t="shared" si="2"/>
        <v>-107670</v>
      </c>
    </row>
    <row r="75" spans="1:8" x14ac:dyDescent="0.2">
      <c r="A75" s="205" t="s">
        <v>227</v>
      </c>
      <c r="B75" s="210">
        <v>9489004</v>
      </c>
      <c r="C75" s="210">
        <v>13155101</v>
      </c>
      <c r="D75" s="247">
        <f t="shared" si="2"/>
        <v>3666097</v>
      </c>
    </row>
    <row r="76" spans="1:8" ht="25.5" x14ac:dyDescent="0.2">
      <c r="A76" s="203" t="s">
        <v>228</v>
      </c>
      <c r="B76" s="209">
        <v>995318</v>
      </c>
      <c r="C76" s="209">
        <v>1165005</v>
      </c>
      <c r="D76" s="247">
        <f t="shared" si="2"/>
        <v>169687</v>
      </c>
    </row>
    <row r="77" spans="1:8" ht="25.5" x14ac:dyDescent="0.2">
      <c r="A77" s="205" t="s">
        <v>229</v>
      </c>
      <c r="B77" s="210">
        <v>995318</v>
      </c>
      <c r="C77" s="210">
        <v>1165005</v>
      </c>
      <c r="D77" s="247">
        <f t="shared" si="2"/>
        <v>169687</v>
      </c>
    </row>
    <row r="78" spans="1:8" x14ac:dyDescent="0.2">
      <c r="A78" s="203" t="s">
        <v>230</v>
      </c>
      <c r="B78" s="209">
        <v>-558559</v>
      </c>
      <c r="C78" s="209">
        <v>-7510768</v>
      </c>
      <c r="D78" s="247">
        <f t="shared" si="2"/>
        <v>-6952209</v>
      </c>
    </row>
    <row r="79" spans="1:8" ht="25.5" x14ac:dyDescent="0.2">
      <c r="A79" s="205" t="s">
        <v>231</v>
      </c>
      <c r="B79" s="210">
        <v>-558559</v>
      </c>
      <c r="C79" s="210">
        <v>-7510768</v>
      </c>
      <c r="D79" s="247">
        <f t="shared" si="2"/>
        <v>-6952209</v>
      </c>
    </row>
    <row r="80" spans="1:8" ht="25.5" x14ac:dyDescent="0.2">
      <c r="A80" s="205" t="s">
        <v>232</v>
      </c>
      <c r="B80" s="210">
        <v>436759</v>
      </c>
      <c r="C80" s="210">
        <v>-6345763</v>
      </c>
      <c r="D80" s="247">
        <f t="shared" si="2"/>
        <v>-6782522</v>
      </c>
    </row>
    <row r="81" spans="1:4" ht="25.5" x14ac:dyDescent="0.2">
      <c r="A81" s="203" t="s">
        <v>233</v>
      </c>
      <c r="B81" s="209">
        <v>0</v>
      </c>
      <c r="C81" s="209">
        <v>63056</v>
      </c>
      <c r="D81" s="247">
        <f t="shared" si="2"/>
        <v>63056</v>
      </c>
    </row>
    <row r="82" spans="1:4" ht="25.5" x14ac:dyDescent="0.2">
      <c r="A82" s="203" t="s">
        <v>234</v>
      </c>
      <c r="B82" s="209">
        <v>586127</v>
      </c>
      <c r="C82" s="209">
        <v>617641</v>
      </c>
      <c r="D82" s="247">
        <f t="shared" si="2"/>
        <v>31514</v>
      </c>
    </row>
    <row r="83" spans="1:4" ht="25.5" x14ac:dyDescent="0.2">
      <c r="A83" s="205" t="s">
        <v>235</v>
      </c>
      <c r="B83" s="210">
        <v>586127</v>
      </c>
      <c r="C83" s="210">
        <v>680697</v>
      </c>
      <c r="D83" s="247">
        <f t="shared" si="2"/>
        <v>94570</v>
      </c>
    </row>
    <row r="84" spans="1:4" x14ac:dyDescent="0.2">
      <c r="A84" s="205" t="s">
        <v>236</v>
      </c>
      <c r="B84" s="210">
        <v>815312493</v>
      </c>
      <c r="C84" s="210">
        <v>920854959</v>
      </c>
      <c r="D84" s="247">
        <f t="shared" si="2"/>
        <v>105542466</v>
      </c>
    </row>
    <row r="85" spans="1:4" x14ac:dyDescent="0.2">
      <c r="A85" s="203" t="s">
        <v>237</v>
      </c>
      <c r="B85" s="209">
        <v>614205745</v>
      </c>
      <c r="C85" s="209">
        <v>614205745</v>
      </c>
      <c r="D85" s="247">
        <f t="shared" si="2"/>
        <v>0</v>
      </c>
    </row>
    <row r="86" spans="1:4" x14ac:dyDescent="0.2">
      <c r="A86" s="203" t="s">
        <v>238</v>
      </c>
      <c r="B86" s="209">
        <v>-14898600</v>
      </c>
      <c r="C86" s="209">
        <v>-527162</v>
      </c>
      <c r="D86" s="247">
        <f t="shared" si="2"/>
        <v>14371438</v>
      </c>
    </row>
    <row r="87" spans="1:4" ht="25.5" x14ac:dyDescent="0.2">
      <c r="A87" s="203" t="s">
        <v>239</v>
      </c>
      <c r="B87" s="209">
        <v>26396336</v>
      </c>
      <c r="C87" s="209">
        <v>26396336</v>
      </c>
      <c r="D87" s="247">
        <f t="shared" si="2"/>
        <v>0</v>
      </c>
    </row>
    <row r="88" spans="1:4" x14ac:dyDescent="0.2">
      <c r="A88" s="203" t="s">
        <v>240</v>
      </c>
      <c r="B88" s="209">
        <v>-147655297</v>
      </c>
      <c r="C88" s="209">
        <v>-108566971</v>
      </c>
      <c r="D88" s="247">
        <f t="shared" si="2"/>
        <v>39088326</v>
      </c>
    </row>
    <row r="89" spans="1:4" x14ac:dyDescent="0.2">
      <c r="A89" s="203" t="s">
        <v>241</v>
      </c>
      <c r="B89" s="209">
        <v>39088326</v>
      </c>
      <c r="C89" s="209">
        <v>-8317173</v>
      </c>
      <c r="D89" s="247">
        <f t="shared" si="2"/>
        <v>-47405499</v>
      </c>
    </row>
    <row r="90" spans="1:4" x14ac:dyDescent="0.2">
      <c r="A90" s="205" t="s">
        <v>242</v>
      </c>
      <c r="B90" s="210">
        <v>517136510</v>
      </c>
      <c r="C90" s="210">
        <v>523190775</v>
      </c>
      <c r="D90" s="247">
        <f t="shared" si="2"/>
        <v>6054265</v>
      </c>
    </row>
    <row r="91" spans="1:4" ht="25.5" x14ac:dyDescent="0.2">
      <c r="A91" s="203" t="s">
        <v>243</v>
      </c>
      <c r="B91" s="209">
        <v>0</v>
      </c>
      <c r="C91" s="209">
        <v>25176</v>
      </c>
      <c r="D91" s="247">
        <f t="shared" si="2"/>
        <v>25176</v>
      </c>
    </row>
    <row r="92" spans="1:4" ht="25.5" x14ac:dyDescent="0.2">
      <c r="A92" s="203" t="s">
        <v>244</v>
      </c>
      <c r="B92" s="209">
        <v>0</v>
      </c>
      <c r="C92" s="209">
        <v>5317327</v>
      </c>
      <c r="D92" s="247">
        <f t="shared" si="2"/>
        <v>5317327</v>
      </c>
    </row>
    <row r="93" spans="1:4" ht="25.5" x14ac:dyDescent="0.2">
      <c r="A93" s="205" t="s">
        <v>245</v>
      </c>
      <c r="B93" s="210">
        <v>0</v>
      </c>
      <c r="C93" s="210">
        <v>5342503</v>
      </c>
      <c r="D93" s="247">
        <f t="shared" si="2"/>
        <v>5342503</v>
      </c>
    </row>
    <row r="94" spans="1:4" ht="25.5" x14ac:dyDescent="0.2">
      <c r="A94" s="203" t="s">
        <v>246</v>
      </c>
      <c r="B94" s="209">
        <v>28293</v>
      </c>
      <c r="C94" s="209">
        <v>0</v>
      </c>
      <c r="D94" s="247">
        <f t="shared" si="2"/>
        <v>-28293</v>
      </c>
    </row>
    <row r="95" spans="1:4" ht="25.5" x14ac:dyDescent="0.2">
      <c r="A95" s="203" t="s">
        <v>247</v>
      </c>
      <c r="B95" s="209">
        <v>0</v>
      </c>
      <c r="C95" s="209">
        <v>23621755</v>
      </c>
      <c r="D95" s="247">
        <f t="shared" si="2"/>
        <v>23621755</v>
      </c>
    </row>
    <row r="96" spans="1:4" ht="25.5" x14ac:dyDescent="0.2">
      <c r="A96" s="205" t="s">
        <v>248</v>
      </c>
      <c r="B96" s="210">
        <v>28293</v>
      </c>
      <c r="C96" s="210">
        <v>23621755</v>
      </c>
      <c r="D96" s="247">
        <f t="shared" si="2"/>
        <v>23593462</v>
      </c>
    </row>
    <row r="97" spans="1:4" ht="38.25" x14ac:dyDescent="0.2">
      <c r="A97" s="203" t="s">
        <v>249</v>
      </c>
      <c r="B97" s="209">
        <v>14898600</v>
      </c>
      <c r="C97" s="209">
        <v>527162</v>
      </c>
      <c r="D97" s="247">
        <f t="shared" si="2"/>
        <v>-14371438</v>
      </c>
    </row>
    <row r="98" spans="1:4" ht="25.5" x14ac:dyDescent="0.2">
      <c r="A98" s="203" t="s">
        <v>272</v>
      </c>
      <c r="B98" s="209">
        <v>2803641</v>
      </c>
      <c r="C98" s="209">
        <v>2461996</v>
      </c>
      <c r="D98" s="247">
        <f t="shared" si="2"/>
        <v>-341645</v>
      </c>
    </row>
    <row r="99" spans="1:4" ht="25.5" x14ac:dyDescent="0.2">
      <c r="A99" s="205" t="s">
        <v>250</v>
      </c>
      <c r="B99" s="210">
        <v>17702241</v>
      </c>
      <c r="C99" s="210">
        <v>2989158</v>
      </c>
      <c r="D99" s="247">
        <f t="shared" si="2"/>
        <v>-14713083</v>
      </c>
    </row>
    <row r="100" spans="1:4" x14ac:dyDescent="0.2">
      <c r="A100" s="205" t="s">
        <v>251</v>
      </c>
      <c r="B100" s="210">
        <v>17730534</v>
      </c>
      <c r="C100" s="210">
        <v>31953416</v>
      </c>
      <c r="D100" s="247">
        <f t="shared" si="2"/>
        <v>14222882</v>
      </c>
    </row>
    <row r="101" spans="1:4" ht="25.5" x14ac:dyDescent="0.2">
      <c r="A101" s="203" t="s">
        <v>252</v>
      </c>
      <c r="B101" s="209">
        <v>51304437</v>
      </c>
      <c r="C101" s="209">
        <v>56648994</v>
      </c>
      <c r="D101" s="247">
        <f t="shared" si="2"/>
        <v>5344557</v>
      </c>
    </row>
    <row r="102" spans="1:4" x14ac:dyDescent="0.2">
      <c r="A102" s="203" t="s">
        <v>253</v>
      </c>
      <c r="B102" s="209">
        <v>229141012</v>
      </c>
      <c r="C102" s="209">
        <v>309061774</v>
      </c>
      <c r="D102" s="247">
        <f t="shared" si="2"/>
        <v>79920762</v>
      </c>
    </row>
    <row r="103" spans="1:4" ht="25.5" x14ac:dyDescent="0.2">
      <c r="A103" s="205" t="s">
        <v>254</v>
      </c>
      <c r="B103" s="210">
        <v>280445449</v>
      </c>
      <c r="C103" s="210">
        <v>365710768</v>
      </c>
      <c r="D103" s="247">
        <f t="shared" si="2"/>
        <v>85265319</v>
      </c>
    </row>
    <row r="104" spans="1:4" x14ac:dyDescent="0.2">
      <c r="A104" s="205" t="s">
        <v>255</v>
      </c>
      <c r="B104" s="210">
        <v>815312493</v>
      </c>
      <c r="C104" s="210">
        <v>920854959</v>
      </c>
      <c r="D104" s="247">
        <f t="shared" si="2"/>
        <v>105542466</v>
      </c>
    </row>
  </sheetData>
  <mergeCells count="4">
    <mergeCell ref="A2:C2"/>
    <mergeCell ref="E2:G2"/>
    <mergeCell ref="E30:G30"/>
    <mergeCell ref="A47:C47"/>
  </mergeCells>
  <pageMargins left="0.75" right="0.75" top="1" bottom="1" header="0.5" footer="0.5"/>
  <pageSetup orientation="portrait" horizontalDpi="300" verticalDpi="300" r:id="rId1"/>
  <headerFooter alignWithMargins="0">
    <oddHeader>&amp;C&amp;L&amp;RÉrték típus: Forint</oddHeader>
    <oddFooter>&amp;C&amp;LAdatellenőrző kód: -2773-42112549-46-56-70-4d5a2a661126-5-2a2e125b&amp;R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pane ySplit="3" topLeftCell="A4" activePane="bottomLeft" state="frozen"/>
      <selection pane="bottomLeft" activeCell="C17" sqref="C17"/>
    </sheetView>
  </sheetViews>
  <sheetFormatPr defaultRowHeight="12.75" x14ac:dyDescent="0.2"/>
  <cols>
    <col min="1" max="1" width="35.875" style="196" customWidth="1"/>
    <col min="2" max="2" width="17" style="196" customWidth="1"/>
    <col min="3" max="3" width="21.125" style="196" customWidth="1"/>
    <col min="4" max="4" width="9" style="196"/>
    <col min="5" max="5" width="35.875" style="196" customWidth="1"/>
    <col min="6" max="6" width="17.125" style="196" customWidth="1"/>
    <col min="7" max="7" width="16.875" style="196" customWidth="1"/>
    <col min="8" max="256" width="9" style="196"/>
    <col min="257" max="257" width="35.875" style="196" customWidth="1"/>
    <col min="258" max="259" width="28.75" style="196" customWidth="1"/>
    <col min="260" max="512" width="9" style="196"/>
    <col min="513" max="513" width="35.875" style="196" customWidth="1"/>
    <col min="514" max="515" width="28.75" style="196" customWidth="1"/>
    <col min="516" max="768" width="9" style="196"/>
    <col min="769" max="769" width="35.875" style="196" customWidth="1"/>
    <col min="770" max="771" width="28.75" style="196" customWidth="1"/>
    <col min="772" max="1024" width="9" style="196"/>
    <col min="1025" max="1025" width="35.875" style="196" customWidth="1"/>
    <col min="1026" max="1027" width="28.75" style="196" customWidth="1"/>
    <col min="1028" max="1280" width="9" style="196"/>
    <col min="1281" max="1281" width="35.875" style="196" customWidth="1"/>
    <col min="1282" max="1283" width="28.75" style="196" customWidth="1"/>
    <col min="1284" max="1536" width="9" style="196"/>
    <col min="1537" max="1537" width="35.875" style="196" customWidth="1"/>
    <col min="1538" max="1539" width="28.75" style="196" customWidth="1"/>
    <col min="1540" max="1792" width="9" style="196"/>
    <col min="1793" max="1793" width="35.875" style="196" customWidth="1"/>
    <col min="1794" max="1795" width="28.75" style="196" customWidth="1"/>
    <col min="1796" max="2048" width="9" style="196"/>
    <col min="2049" max="2049" width="35.875" style="196" customWidth="1"/>
    <col min="2050" max="2051" width="28.75" style="196" customWidth="1"/>
    <col min="2052" max="2304" width="9" style="196"/>
    <col min="2305" max="2305" width="35.875" style="196" customWidth="1"/>
    <col min="2306" max="2307" width="28.75" style="196" customWidth="1"/>
    <col min="2308" max="2560" width="9" style="196"/>
    <col min="2561" max="2561" width="35.875" style="196" customWidth="1"/>
    <col min="2562" max="2563" width="28.75" style="196" customWidth="1"/>
    <col min="2564" max="2816" width="9" style="196"/>
    <col min="2817" max="2817" width="35.875" style="196" customWidth="1"/>
    <col min="2818" max="2819" width="28.75" style="196" customWidth="1"/>
    <col min="2820" max="3072" width="9" style="196"/>
    <col min="3073" max="3073" width="35.875" style="196" customWidth="1"/>
    <col min="3074" max="3075" width="28.75" style="196" customWidth="1"/>
    <col min="3076" max="3328" width="9" style="196"/>
    <col min="3329" max="3329" width="35.875" style="196" customWidth="1"/>
    <col min="3330" max="3331" width="28.75" style="196" customWidth="1"/>
    <col min="3332" max="3584" width="9" style="196"/>
    <col min="3585" max="3585" width="35.875" style="196" customWidth="1"/>
    <col min="3586" max="3587" width="28.75" style="196" customWidth="1"/>
    <col min="3588" max="3840" width="9" style="196"/>
    <col min="3841" max="3841" width="35.875" style="196" customWidth="1"/>
    <col min="3842" max="3843" width="28.75" style="196" customWidth="1"/>
    <col min="3844" max="4096" width="9" style="196"/>
    <col min="4097" max="4097" width="35.875" style="196" customWidth="1"/>
    <col min="4098" max="4099" width="28.75" style="196" customWidth="1"/>
    <col min="4100" max="4352" width="9" style="196"/>
    <col min="4353" max="4353" width="35.875" style="196" customWidth="1"/>
    <col min="4354" max="4355" width="28.75" style="196" customWidth="1"/>
    <col min="4356" max="4608" width="9" style="196"/>
    <col min="4609" max="4609" width="35.875" style="196" customWidth="1"/>
    <col min="4610" max="4611" width="28.75" style="196" customWidth="1"/>
    <col min="4612" max="4864" width="9" style="196"/>
    <col min="4865" max="4865" width="35.875" style="196" customWidth="1"/>
    <col min="4866" max="4867" width="28.75" style="196" customWidth="1"/>
    <col min="4868" max="5120" width="9" style="196"/>
    <col min="5121" max="5121" width="35.875" style="196" customWidth="1"/>
    <col min="5122" max="5123" width="28.75" style="196" customWidth="1"/>
    <col min="5124" max="5376" width="9" style="196"/>
    <col min="5377" max="5377" width="35.875" style="196" customWidth="1"/>
    <col min="5378" max="5379" width="28.75" style="196" customWidth="1"/>
    <col min="5380" max="5632" width="9" style="196"/>
    <col min="5633" max="5633" width="35.875" style="196" customWidth="1"/>
    <col min="5634" max="5635" width="28.75" style="196" customWidth="1"/>
    <col min="5636" max="5888" width="9" style="196"/>
    <col min="5889" max="5889" width="35.875" style="196" customWidth="1"/>
    <col min="5890" max="5891" width="28.75" style="196" customWidth="1"/>
    <col min="5892" max="6144" width="9" style="196"/>
    <col min="6145" max="6145" width="35.875" style="196" customWidth="1"/>
    <col min="6146" max="6147" width="28.75" style="196" customWidth="1"/>
    <col min="6148" max="6400" width="9" style="196"/>
    <col min="6401" max="6401" width="35.875" style="196" customWidth="1"/>
    <col min="6402" max="6403" width="28.75" style="196" customWidth="1"/>
    <col min="6404" max="6656" width="9" style="196"/>
    <col min="6657" max="6657" width="35.875" style="196" customWidth="1"/>
    <col min="6658" max="6659" width="28.75" style="196" customWidth="1"/>
    <col min="6660" max="6912" width="9" style="196"/>
    <col min="6913" max="6913" width="35.875" style="196" customWidth="1"/>
    <col min="6914" max="6915" width="28.75" style="196" customWidth="1"/>
    <col min="6916" max="7168" width="9" style="196"/>
    <col min="7169" max="7169" width="35.875" style="196" customWidth="1"/>
    <col min="7170" max="7171" width="28.75" style="196" customWidth="1"/>
    <col min="7172" max="7424" width="9" style="196"/>
    <col min="7425" max="7425" width="35.875" style="196" customWidth="1"/>
    <col min="7426" max="7427" width="28.75" style="196" customWidth="1"/>
    <col min="7428" max="7680" width="9" style="196"/>
    <col min="7681" max="7681" width="35.875" style="196" customWidth="1"/>
    <col min="7682" max="7683" width="28.75" style="196" customWidth="1"/>
    <col min="7684" max="7936" width="9" style="196"/>
    <col min="7937" max="7937" width="35.875" style="196" customWidth="1"/>
    <col min="7938" max="7939" width="28.75" style="196" customWidth="1"/>
    <col min="7940" max="8192" width="9" style="196"/>
    <col min="8193" max="8193" width="35.875" style="196" customWidth="1"/>
    <col min="8194" max="8195" width="28.75" style="196" customWidth="1"/>
    <col min="8196" max="8448" width="9" style="196"/>
    <col min="8449" max="8449" width="35.875" style="196" customWidth="1"/>
    <col min="8450" max="8451" width="28.75" style="196" customWidth="1"/>
    <col min="8452" max="8704" width="9" style="196"/>
    <col min="8705" max="8705" width="35.875" style="196" customWidth="1"/>
    <col min="8706" max="8707" width="28.75" style="196" customWidth="1"/>
    <col min="8708" max="8960" width="9" style="196"/>
    <col min="8961" max="8961" width="35.875" style="196" customWidth="1"/>
    <col min="8962" max="8963" width="28.75" style="196" customWidth="1"/>
    <col min="8964" max="9216" width="9" style="196"/>
    <col min="9217" max="9217" width="35.875" style="196" customWidth="1"/>
    <col min="9218" max="9219" width="28.75" style="196" customWidth="1"/>
    <col min="9220" max="9472" width="9" style="196"/>
    <col min="9473" max="9473" width="35.875" style="196" customWidth="1"/>
    <col min="9474" max="9475" width="28.75" style="196" customWidth="1"/>
    <col min="9476" max="9728" width="9" style="196"/>
    <col min="9729" max="9729" width="35.875" style="196" customWidth="1"/>
    <col min="9730" max="9731" width="28.75" style="196" customWidth="1"/>
    <col min="9732" max="9984" width="9" style="196"/>
    <col min="9985" max="9985" width="35.875" style="196" customWidth="1"/>
    <col min="9986" max="9987" width="28.75" style="196" customWidth="1"/>
    <col min="9988" max="10240" width="9" style="196"/>
    <col min="10241" max="10241" width="35.875" style="196" customWidth="1"/>
    <col min="10242" max="10243" width="28.75" style="196" customWidth="1"/>
    <col min="10244" max="10496" width="9" style="196"/>
    <col min="10497" max="10497" width="35.875" style="196" customWidth="1"/>
    <col min="10498" max="10499" width="28.75" style="196" customWidth="1"/>
    <col min="10500" max="10752" width="9" style="196"/>
    <col min="10753" max="10753" width="35.875" style="196" customWidth="1"/>
    <col min="10754" max="10755" width="28.75" style="196" customWidth="1"/>
    <col min="10756" max="11008" width="9" style="196"/>
    <col min="11009" max="11009" width="35.875" style="196" customWidth="1"/>
    <col min="11010" max="11011" width="28.75" style="196" customWidth="1"/>
    <col min="11012" max="11264" width="9" style="196"/>
    <col min="11265" max="11265" width="35.875" style="196" customWidth="1"/>
    <col min="11266" max="11267" width="28.75" style="196" customWidth="1"/>
    <col min="11268" max="11520" width="9" style="196"/>
    <col min="11521" max="11521" width="35.875" style="196" customWidth="1"/>
    <col min="11522" max="11523" width="28.75" style="196" customWidth="1"/>
    <col min="11524" max="11776" width="9" style="196"/>
    <col min="11777" max="11777" width="35.875" style="196" customWidth="1"/>
    <col min="11778" max="11779" width="28.75" style="196" customWidth="1"/>
    <col min="11780" max="12032" width="9" style="196"/>
    <col min="12033" max="12033" width="35.875" style="196" customWidth="1"/>
    <col min="12034" max="12035" width="28.75" style="196" customWidth="1"/>
    <col min="12036" max="12288" width="9" style="196"/>
    <col min="12289" max="12289" width="35.875" style="196" customWidth="1"/>
    <col min="12290" max="12291" width="28.75" style="196" customWidth="1"/>
    <col min="12292" max="12544" width="9" style="196"/>
    <col min="12545" max="12545" width="35.875" style="196" customWidth="1"/>
    <col min="12546" max="12547" width="28.75" style="196" customWidth="1"/>
    <col min="12548" max="12800" width="9" style="196"/>
    <col min="12801" max="12801" width="35.875" style="196" customWidth="1"/>
    <col min="12802" max="12803" width="28.75" style="196" customWidth="1"/>
    <col min="12804" max="13056" width="9" style="196"/>
    <col min="13057" max="13057" width="35.875" style="196" customWidth="1"/>
    <col min="13058" max="13059" width="28.75" style="196" customWidth="1"/>
    <col min="13060" max="13312" width="9" style="196"/>
    <col min="13313" max="13313" width="35.875" style="196" customWidth="1"/>
    <col min="13314" max="13315" width="28.75" style="196" customWidth="1"/>
    <col min="13316" max="13568" width="9" style="196"/>
    <col min="13569" max="13569" width="35.875" style="196" customWidth="1"/>
    <col min="13570" max="13571" width="28.75" style="196" customWidth="1"/>
    <col min="13572" max="13824" width="9" style="196"/>
    <col min="13825" max="13825" width="35.875" style="196" customWidth="1"/>
    <col min="13826" max="13827" width="28.75" style="196" customWidth="1"/>
    <col min="13828" max="14080" width="9" style="196"/>
    <col min="14081" max="14081" width="35.875" style="196" customWidth="1"/>
    <col min="14082" max="14083" width="28.75" style="196" customWidth="1"/>
    <col min="14084" max="14336" width="9" style="196"/>
    <col min="14337" max="14337" width="35.875" style="196" customWidth="1"/>
    <col min="14338" max="14339" width="28.75" style="196" customWidth="1"/>
    <col min="14340" max="14592" width="9" style="196"/>
    <col min="14593" max="14593" width="35.875" style="196" customWidth="1"/>
    <col min="14594" max="14595" width="28.75" style="196" customWidth="1"/>
    <col min="14596" max="14848" width="9" style="196"/>
    <col min="14849" max="14849" width="35.875" style="196" customWidth="1"/>
    <col min="14850" max="14851" width="28.75" style="196" customWidth="1"/>
    <col min="14852" max="15104" width="9" style="196"/>
    <col min="15105" max="15105" width="35.875" style="196" customWidth="1"/>
    <col min="15106" max="15107" width="28.75" style="196" customWidth="1"/>
    <col min="15108" max="15360" width="9" style="196"/>
    <col min="15361" max="15361" width="35.875" style="196" customWidth="1"/>
    <col min="15362" max="15363" width="28.75" style="196" customWidth="1"/>
    <col min="15364" max="15616" width="9" style="196"/>
    <col min="15617" max="15617" width="35.875" style="196" customWidth="1"/>
    <col min="15618" max="15619" width="28.75" style="196" customWidth="1"/>
    <col min="15620" max="15872" width="9" style="196"/>
    <col min="15873" max="15873" width="35.875" style="196" customWidth="1"/>
    <col min="15874" max="15875" width="28.75" style="196" customWidth="1"/>
    <col min="15876" max="16128" width="9" style="196"/>
    <col min="16129" max="16129" width="35.875" style="196" customWidth="1"/>
    <col min="16130" max="16131" width="28.75" style="196" customWidth="1"/>
    <col min="16132" max="16384" width="9" style="196"/>
  </cols>
  <sheetData>
    <row r="1" spans="1:7" x14ac:dyDescent="0.2">
      <c r="C1" s="200" t="s">
        <v>312</v>
      </c>
      <c r="G1" s="200" t="s">
        <v>312</v>
      </c>
    </row>
    <row r="2" spans="1:7" x14ac:dyDescent="0.2">
      <c r="A2" s="267" t="s">
        <v>274</v>
      </c>
      <c r="B2" s="267"/>
      <c r="C2" s="267"/>
      <c r="E2" s="268" t="s">
        <v>299</v>
      </c>
      <c r="F2" s="268"/>
      <c r="G2" s="268"/>
    </row>
    <row r="3" spans="1:7" ht="15" x14ac:dyDescent="0.2">
      <c r="A3" s="197" t="s">
        <v>6</v>
      </c>
      <c r="B3" s="197" t="s">
        <v>212</v>
      </c>
      <c r="C3" s="197" t="s">
        <v>213</v>
      </c>
      <c r="E3" s="202" t="s">
        <v>6</v>
      </c>
      <c r="F3" s="202" t="s">
        <v>212</v>
      </c>
      <c r="G3" s="202" t="s">
        <v>213</v>
      </c>
    </row>
    <row r="4" spans="1:7" ht="25.5" x14ac:dyDescent="0.2">
      <c r="A4" s="198" t="s">
        <v>275</v>
      </c>
      <c r="B4" s="207">
        <v>15677133</v>
      </c>
      <c r="C4" s="207">
        <v>3142351</v>
      </c>
      <c r="E4" s="203" t="s">
        <v>275</v>
      </c>
      <c r="F4" s="209">
        <v>1987365</v>
      </c>
      <c r="G4" s="209">
        <v>1290475</v>
      </c>
    </row>
    <row r="5" spans="1:7" ht="25.5" x14ac:dyDescent="0.2">
      <c r="A5" s="199" t="s">
        <v>276</v>
      </c>
      <c r="B5" s="208">
        <v>15677133</v>
      </c>
      <c r="C5" s="208">
        <v>3142351</v>
      </c>
      <c r="E5" s="205" t="s">
        <v>276</v>
      </c>
      <c r="F5" s="210">
        <v>1987365</v>
      </c>
      <c r="G5" s="210">
        <v>1290475</v>
      </c>
    </row>
    <row r="6" spans="1:7" ht="25.5" x14ac:dyDescent="0.2">
      <c r="A6" s="198" t="s">
        <v>277</v>
      </c>
      <c r="B6" s="207">
        <v>650468520</v>
      </c>
      <c r="C6" s="207">
        <v>679153413</v>
      </c>
      <c r="E6" s="203" t="s">
        <v>296</v>
      </c>
      <c r="F6" s="209">
        <v>193257767</v>
      </c>
      <c r="G6" s="209">
        <v>213305406</v>
      </c>
    </row>
    <row r="7" spans="1:7" ht="25.5" x14ac:dyDescent="0.2">
      <c r="A7" s="198" t="s">
        <v>278</v>
      </c>
      <c r="B7" s="207">
        <v>619767</v>
      </c>
      <c r="C7" s="207">
        <v>26793057</v>
      </c>
      <c r="E7" s="203" t="s">
        <v>277</v>
      </c>
      <c r="F7" s="209">
        <v>3717151</v>
      </c>
      <c r="G7" s="209">
        <v>5496905</v>
      </c>
    </row>
    <row r="8" spans="1:7" ht="25.5" x14ac:dyDescent="0.2">
      <c r="A8" s="198" t="s">
        <v>279</v>
      </c>
      <c r="B8" s="207">
        <v>90805</v>
      </c>
      <c r="C8" s="207">
        <v>80107</v>
      </c>
      <c r="E8" s="203" t="s">
        <v>279</v>
      </c>
      <c r="F8" s="209">
        <v>1136598</v>
      </c>
      <c r="G8" s="209">
        <v>1358844</v>
      </c>
    </row>
    <row r="9" spans="1:7" ht="25.5" x14ac:dyDescent="0.2">
      <c r="A9" s="199" t="s">
        <v>280</v>
      </c>
      <c r="B9" s="208">
        <v>651179092</v>
      </c>
      <c r="C9" s="208">
        <v>706026577</v>
      </c>
      <c r="E9" s="205" t="s">
        <v>280</v>
      </c>
      <c r="F9" s="210">
        <v>198111516</v>
      </c>
      <c r="G9" s="210">
        <v>220161155</v>
      </c>
    </row>
    <row r="10" spans="1:7" x14ac:dyDescent="0.2">
      <c r="A10" s="198" t="s">
        <v>281</v>
      </c>
      <c r="B10" s="207">
        <v>1715707</v>
      </c>
      <c r="C10" s="207">
        <v>4643328</v>
      </c>
      <c r="E10" s="203" t="s">
        <v>297</v>
      </c>
      <c r="F10" s="209">
        <v>3066558</v>
      </c>
      <c r="G10" s="209">
        <v>3707923</v>
      </c>
    </row>
    <row r="11" spans="1:7" x14ac:dyDescent="0.2">
      <c r="A11" s="198" t="s">
        <v>282</v>
      </c>
      <c r="B11" s="207">
        <v>15614144</v>
      </c>
      <c r="C11" s="207">
        <v>671763</v>
      </c>
      <c r="E11" s="203" t="s">
        <v>281</v>
      </c>
      <c r="F11" s="209">
        <v>16062594</v>
      </c>
      <c r="G11" s="209">
        <v>17439285</v>
      </c>
    </row>
    <row r="12" spans="1:7" ht="25.5" x14ac:dyDescent="0.2">
      <c r="A12" s="199" t="s">
        <v>283</v>
      </c>
      <c r="B12" s="208">
        <v>17329851</v>
      </c>
      <c r="C12" s="208">
        <v>5315091</v>
      </c>
      <c r="E12" s="205" t="s">
        <v>283</v>
      </c>
      <c r="F12" s="210">
        <v>19129152</v>
      </c>
      <c r="G12" s="210">
        <v>21147208</v>
      </c>
    </row>
    <row r="13" spans="1:7" x14ac:dyDescent="0.2">
      <c r="A13" s="198" t="s">
        <v>284</v>
      </c>
      <c r="B13" s="207">
        <v>1080832</v>
      </c>
      <c r="C13" s="207">
        <v>3118048</v>
      </c>
      <c r="E13" s="203" t="s">
        <v>298</v>
      </c>
      <c r="F13" s="209">
        <v>129889672</v>
      </c>
      <c r="G13" s="209">
        <v>141786423</v>
      </c>
    </row>
    <row r="14" spans="1:7" x14ac:dyDescent="0.2">
      <c r="A14" s="198" t="s">
        <v>285</v>
      </c>
      <c r="B14" s="207">
        <v>313688</v>
      </c>
      <c r="C14" s="207">
        <v>617448</v>
      </c>
      <c r="E14" s="203" t="s">
        <v>284</v>
      </c>
      <c r="F14" s="209">
        <v>16436974</v>
      </c>
      <c r="G14" s="209">
        <v>15609477</v>
      </c>
    </row>
    <row r="15" spans="1:7" ht="25.5" x14ac:dyDescent="0.2">
      <c r="A15" s="199" t="s">
        <v>286</v>
      </c>
      <c r="B15" s="208">
        <v>1394520</v>
      </c>
      <c r="C15" s="208">
        <v>3735496</v>
      </c>
      <c r="E15" s="203" t="s">
        <v>285</v>
      </c>
      <c r="F15" s="209">
        <v>33247800</v>
      </c>
      <c r="G15" s="209">
        <v>31973449</v>
      </c>
    </row>
    <row r="16" spans="1:7" ht="25.5" x14ac:dyDescent="0.2">
      <c r="A16" s="199" t="s">
        <v>287</v>
      </c>
      <c r="B16" s="208">
        <v>546404</v>
      </c>
      <c r="C16" s="208">
        <v>212888</v>
      </c>
      <c r="E16" s="205" t="s">
        <v>286</v>
      </c>
      <c r="F16" s="210">
        <v>179574446</v>
      </c>
      <c r="G16" s="210">
        <v>189369349</v>
      </c>
    </row>
    <row r="17" spans="1:7" x14ac:dyDescent="0.2">
      <c r="A17" s="199" t="s">
        <v>288</v>
      </c>
      <c r="B17" s="208">
        <v>620230547</v>
      </c>
      <c r="C17" s="208">
        <v>718658046</v>
      </c>
      <c r="E17" s="205" t="s">
        <v>287</v>
      </c>
      <c r="F17" s="210">
        <v>1164343</v>
      </c>
      <c r="G17" s="210">
        <v>3441981</v>
      </c>
    </row>
    <row r="18" spans="1:7" ht="25.5" x14ac:dyDescent="0.2">
      <c r="A18" s="199" t="s">
        <v>289</v>
      </c>
      <c r="B18" s="208">
        <v>27354903</v>
      </c>
      <c r="C18" s="208">
        <v>-18752593</v>
      </c>
      <c r="E18" s="205" t="s">
        <v>288</v>
      </c>
      <c r="F18" s="210">
        <v>4106628</v>
      </c>
      <c r="G18" s="210">
        <v>5533997</v>
      </c>
    </row>
    <row r="19" spans="1:7" ht="25.5" x14ac:dyDescent="0.2">
      <c r="A19" s="198" t="s">
        <v>290</v>
      </c>
      <c r="B19" s="207">
        <v>443</v>
      </c>
      <c r="C19" s="207">
        <v>154</v>
      </c>
      <c r="E19" s="205" t="s">
        <v>289</v>
      </c>
      <c r="F19" s="210">
        <v>-3875688</v>
      </c>
      <c r="G19" s="210">
        <v>1959095</v>
      </c>
    </row>
    <row r="20" spans="1:7" ht="38.25" x14ac:dyDescent="0.2">
      <c r="A20" s="199" t="s">
        <v>291</v>
      </c>
      <c r="B20" s="208">
        <v>443</v>
      </c>
      <c r="C20" s="208">
        <v>154</v>
      </c>
      <c r="E20" s="205" t="s">
        <v>295</v>
      </c>
      <c r="F20" s="210">
        <v>-3875688</v>
      </c>
      <c r="G20" s="210">
        <v>1959095</v>
      </c>
    </row>
    <row r="21" spans="1:7" ht="25.5" x14ac:dyDescent="0.2">
      <c r="A21" s="198" t="s">
        <v>292</v>
      </c>
      <c r="B21" s="207">
        <v>130</v>
      </c>
      <c r="C21" s="207">
        <v>0</v>
      </c>
    </row>
    <row r="22" spans="1:7" ht="25.5" x14ac:dyDescent="0.2">
      <c r="A22" s="199" t="s">
        <v>293</v>
      </c>
      <c r="B22" s="208">
        <v>130</v>
      </c>
      <c r="C22" s="208">
        <v>0</v>
      </c>
      <c r="E22" s="268" t="s">
        <v>300</v>
      </c>
      <c r="F22" s="268"/>
      <c r="G22" s="268"/>
    </row>
    <row r="23" spans="1:7" ht="25.5" x14ac:dyDescent="0.2">
      <c r="A23" s="199" t="s">
        <v>294</v>
      </c>
      <c r="B23" s="208">
        <v>313</v>
      </c>
      <c r="C23" s="208">
        <v>154</v>
      </c>
      <c r="E23" s="202" t="s">
        <v>6</v>
      </c>
      <c r="F23" s="202" t="s">
        <v>212</v>
      </c>
      <c r="G23" s="202" t="s">
        <v>213</v>
      </c>
    </row>
    <row r="24" spans="1:7" ht="25.5" x14ac:dyDescent="0.2">
      <c r="A24" s="199" t="s">
        <v>295</v>
      </c>
      <c r="B24" s="208">
        <v>27355216</v>
      </c>
      <c r="C24" s="208">
        <v>-18752439</v>
      </c>
      <c r="E24" s="203" t="s">
        <v>275</v>
      </c>
      <c r="F24" s="204">
        <v>258764042</v>
      </c>
      <c r="G24" s="204">
        <v>272238496</v>
      </c>
    </row>
    <row r="25" spans="1:7" ht="25.5" x14ac:dyDescent="0.2">
      <c r="E25" s="205" t="s">
        <v>276</v>
      </c>
      <c r="F25" s="206">
        <v>258764042</v>
      </c>
      <c r="G25" s="206">
        <v>272238496</v>
      </c>
    </row>
    <row r="26" spans="1:7" ht="25.5" x14ac:dyDescent="0.2">
      <c r="A26" s="269" t="s">
        <v>301</v>
      </c>
      <c r="B26" s="269"/>
      <c r="C26" s="269"/>
      <c r="E26" s="203" t="s">
        <v>296</v>
      </c>
      <c r="F26" s="204">
        <v>419519617</v>
      </c>
      <c r="G26" s="204">
        <v>465963173</v>
      </c>
    </row>
    <row r="27" spans="1:7" ht="25.5" x14ac:dyDescent="0.2">
      <c r="A27" s="202" t="s">
        <v>6</v>
      </c>
      <c r="B27" s="202" t="s">
        <v>212</v>
      </c>
      <c r="C27" s="202" t="s">
        <v>213</v>
      </c>
      <c r="E27" s="203" t="s">
        <v>277</v>
      </c>
      <c r="F27" s="204">
        <v>3946685</v>
      </c>
      <c r="G27" s="204">
        <v>5313261</v>
      </c>
    </row>
    <row r="28" spans="1:7" ht="25.5" x14ac:dyDescent="0.2">
      <c r="A28" s="203" t="s">
        <v>275</v>
      </c>
      <c r="B28" s="204">
        <v>276428540</v>
      </c>
      <c r="C28" s="204">
        <v>276671322</v>
      </c>
      <c r="E28" s="203" t="s">
        <v>279</v>
      </c>
      <c r="F28" s="204">
        <v>18589521</v>
      </c>
      <c r="G28" s="204">
        <v>1532562</v>
      </c>
    </row>
    <row r="29" spans="1:7" ht="25.5" x14ac:dyDescent="0.2">
      <c r="A29" s="205" t="s">
        <v>276</v>
      </c>
      <c r="B29" s="206">
        <v>276428540</v>
      </c>
      <c r="C29" s="206">
        <v>276671322</v>
      </c>
      <c r="E29" s="205" t="s">
        <v>280</v>
      </c>
      <c r="F29" s="206">
        <v>442055823</v>
      </c>
      <c r="G29" s="206">
        <v>472808996</v>
      </c>
    </row>
    <row r="30" spans="1:7" ht="25.5" x14ac:dyDescent="0.2">
      <c r="A30" s="203" t="s">
        <v>296</v>
      </c>
      <c r="B30" s="204">
        <v>612777384</v>
      </c>
      <c r="C30" s="204">
        <v>679268579</v>
      </c>
      <c r="E30" s="203" t="s">
        <v>297</v>
      </c>
      <c r="F30" s="204">
        <v>59202815</v>
      </c>
      <c r="G30" s="204">
        <v>62467418</v>
      </c>
    </row>
    <row r="31" spans="1:7" ht="25.5" x14ac:dyDescent="0.2">
      <c r="A31" s="203" t="s">
        <v>277</v>
      </c>
      <c r="B31" s="204">
        <v>658132356</v>
      </c>
      <c r="C31" s="204">
        <v>689963579</v>
      </c>
      <c r="E31" s="203" t="s">
        <v>281</v>
      </c>
      <c r="F31" s="204">
        <v>105078994</v>
      </c>
      <c r="G31" s="204">
        <v>119763494</v>
      </c>
    </row>
    <row r="32" spans="1:7" ht="25.5" x14ac:dyDescent="0.2">
      <c r="A32" s="203" t="s">
        <v>278</v>
      </c>
      <c r="B32" s="204">
        <v>619767</v>
      </c>
      <c r="C32" s="204">
        <v>26793057</v>
      </c>
      <c r="E32" s="203" t="s">
        <v>282</v>
      </c>
      <c r="F32" s="204">
        <v>1421202</v>
      </c>
      <c r="G32" s="204">
        <v>1486326</v>
      </c>
    </row>
    <row r="33" spans="1:7" ht="25.5" x14ac:dyDescent="0.2">
      <c r="A33" s="203" t="s">
        <v>279</v>
      </c>
      <c r="B33" s="204">
        <v>19816924</v>
      </c>
      <c r="C33" s="204">
        <v>2971513</v>
      </c>
      <c r="E33" s="205" t="s">
        <v>283</v>
      </c>
      <c r="F33" s="206">
        <v>165703011</v>
      </c>
      <c r="G33" s="206">
        <v>183717238</v>
      </c>
    </row>
    <row r="34" spans="1:7" ht="25.5" x14ac:dyDescent="0.2">
      <c r="A34" s="205" t="s">
        <v>280</v>
      </c>
      <c r="B34" s="206">
        <v>1291346431</v>
      </c>
      <c r="C34" s="206">
        <v>1398996728</v>
      </c>
      <c r="E34" s="203" t="s">
        <v>298</v>
      </c>
      <c r="F34" s="204">
        <v>344992476</v>
      </c>
      <c r="G34" s="204">
        <v>376049944</v>
      </c>
    </row>
    <row r="35" spans="1:7" x14ac:dyDescent="0.2">
      <c r="A35" s="203" t="s">
        <v>297</v>
      </c>
      <c r="B35" s="204">
        <v>62269373</v>
      </c>
      <c r="C35" s="204">
        <v>66175341</v>
      </c>
      <c r="E35" s="203" t="s">
        <v>284</v>
      </c>
      <c r="F35" s="204">
        <v>37453641</v>
      </c>
      <c r="G35" s="204">
        <v>41780180</v>
      </c>
    </row>
    <row r="36" spans="1:7" x14ac:dyDescent="0.2">
      <c r="A36" s="203" t="s">
        <v>281</v>
      </c>
      <c r="B36" s="204">
        <v>122857295</v>
      </c>
      <c r="C36" s="204">
        <v>141846107</v>
      </c>
      <c r="E36" s="203" t="s">
        <v>285</v>
      </c>
      <c r="F36" s="204">
        <v>86074475</v>
      </c>
      <c r="G36" s="204">
        <v>85280597</v>
      </c>
    </row>
    <row r="37" spans="1:7" ht="25.5" x14ac:dyDescent="0.2">
      <c r="A37" s="203" t="s">
        <v>282</v>
      </c>
      <c r="B37" s="204">
        <v>17035346</v>
      </c>
      <c r="C37" s="204">
        <v>2158089</v>
      </c>
      <c r="E37" s="205" t="s">
        <v>286</v>
      </c>
      <c r="F37" s="206">
        <v>468520592</v>
      </c>
      <c r="G37" s="206">
        <v>503110721</v>
      </c>
    </row>
    <row r="38" spans="1:7" ht="25.5" x14ac:dyDescent="0.2">
      <c r="A38" s="205" t="s">
        <v>283</v>
      </c>
      <c r="B38" s="206">
        <v>202162014</v>
      </c>
      <c r="C38" s="206">
        <v>210179537</v>
      </c>
      <c r="E38" s="205" t="s">
        <v>287</v>
      </c>
      <c r="F38" s="206">
        <v>19628886</v>
      </c>
      <c r="G38" s="206">
        <v>14508844</v>
      </c>
    </row>
    <row r="39" spans="1:7" x14ac:dyDescent="0.2">
      <c r="A39" s="203" t="s">
        <v>298</v>
      </c>
      <c r="B39" s="204">
        <v>474882148</v>
      </c>
      <c r="C39" s="204">
        <v>517836367</v>
      </c>
      <c r="E39" s="205" t="s">
        <v>288</v>
      </c>
      <c r="F39" s="206">
        <v>31358578</v>
      </c>
      <c r="G39" s="206">
        <v>35234518</v>
      </c>
    </row>
    <row r="40" spans="1:7" ht="25.5" x14ac:dyDescent="0.2">
      <c r="A40" s="203" t="s">
        <v>284</v>
      </c>
      <c r="B40" s="204">
        <v>54971447</v>
      </c>
      <c r="C40" s="204">
        <v>60507705</v>
      </c>
      <c r="E40" s="205" t="s">
        <v>289</v>
      </c>
      <c r="F40" s="206">
        <v>15608798</v>
      </c>
      <c r="G40" s="206">
        <v>8476171</v>
      </c>
    </row>
    <row r="41" spans="1:7" x14ac:dyDescent="0.2">
      <c r="A41" s="203" t="s">
        <v>285</v>
      </c>
      <c r="B41" s="204">
        <v>119635963</v>
      </c>
      <c r="C41" s="204">
        <v>117871494</v>
      </c>
      <c r="E41" s="205" t="s">
        <v>295</v>
      </c>
      <c r="F41" s="206">
        <v>15608798</v>
      </c>
      <c r="G41" s="206">
        <v>8476171</v>
      </c>
    </row>
    <row r="42" spans="1:7" ht="25.5" x14ac:dyDescent="0.2">
      <c r="A42" s="205" t="s">
        <v>286</v>
      </c>
      <c r="B42" s="206">
        <v>649489558</v>
      </c>
      <c r="C42" s="206">
        <v>696215566</v>
      </c>
    </row>
    <row r="43" spans="1:7" x14ac:dyDescent="0.2">
      <c r="A43" s="205" t="s">
        <v>287</v>
      </c>
      <c r="B43" s="206">
        <v>21339633</v>
      </c>
      <c r="C43" s="206">
        <v>18163713</v>
      </c>
    </row>
    <row r="44" spans="1:7" x14ac:dyDescent="0.2">
      <c r="A44" s="205" t="s">
        <v>288</v>
      </c>
      <c r="B44" s="206">
        <v>655695753</v>
      </c>
      <c r="C44" s="206">
        <v>759426561</v>
      </c>
    </row>
    <row r="45" spans="1:7" ht="25.5" x14ac:dyDescent="0.2">
      <c r="A45" s="205" t="s">
        <v>289</v>
      </c>
      <c r="B45" s="206">
        <v>39088013</v>
      </c>
      <c r="C45" s="206">
        <v>-8317327</v>
      </c>
    </row>
    <row r="46" spans="1:7" ht="25.5" x14ac:dyDescent="0.2">
      <c r="A46" s="203" t="s">
        <v>290</v>
      </c>
      <c r="B46" s="204">
        <v>443</v>
      </c>
      <c r="C46" s="204">
        <v>154</v>
      </c>
    </row>
    <row r="47" spans="1:7" ht="38.25" x14ac:dyDescent="0.2">
      <c r="A47" s="205" t="s">
        <v>291</v>
      </c>
      <c r="B47" s="206">
        <v>443</v>
      </c>
      <c r="C47" s="206">
        <v>154</v>
      </c>
    </row>
    <row r="48" spans="1:7" ht="25.5" x14ac:dyDescent="0.2">
      <c r="A48" s="203" t="s">
        <v>292</v>
      </c>
      <c r="B48" s="204">
        <v>130</v>
      </c>
      <c r="C48" s="204">
        <v>0</v>
      </c>
    </row>
    <row r="49" spans="1:3" ht="25.5" x14ac:dyDescent="0.2">
      <c r="A49" s="205" t="s">
        <v>293</v>
      </c>
      <c r="B49" s="206">
        <v>130</v>
      </c>
      <c r="C49" s="206">
        <v>0</v>
      </c>
    </row>
    <row r="50" spans="1:3" ht="25.5" x14ac:dyDescent="0.2">
      <c r="A50" s="205" t="s">
        <v>294</v>
      </c>
      <c r="B50" s="206">
        <v>313</v>
      </c>
      <c r="C50" s="206">
        <v>154</v>
      </c>
    </row>
    <row r="51" spans="1:3" x14ac:dyDescent="0.2">
      <c r="A51" s="205" t="s">
        <v>295</v>
      </c>
      <c r="B51" s="206">
        <v>39088326</v>
      </c>
      <c r="C51" s="206">
        <v>-8317173</v>
      </c>
    </row>
  </sheetData>
  <mergeCells count="4">
    <mergeCell ref="A2:C2"/>
    <mergeCell ref="E2:G2"/>
    <mergeCell ref="E22:G22"/>
    <mergeCell ref="A26:C26"/>
  </mergeCells>
  <pageMargins left="0.75" right="0.75" top="1" bottom="1" header="0.5" footer="0.5"/>
  <pageSetup orientation="portrait" horizontalDpi="300" verticalDpi="300"/>
  <headerFooter alignWithMargins="0">
    <oddHeader>&amp;C&amp;L&amp;RÉrték típus: Forint</oddHeader>
    <oddFooter>&amp;C&amp;LAdatellenőrző kód: -2773-42112549-46-56-70-4d5a2a661126-5-2a2e125b&amp;R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3" topLeftCell="A31" activePane="bottomLeft" state="frozen"/>
      <selection pane="bottomLeft" activeCell="D13" sqref="D13:E13"/>
    </sheetView>
  </sheetViews>
  <sheetFormatPr defaultRowHeight="12.75" x14ac:dyDescent="0.2"/>
  <cols>
    <col min="1" max="1" width="35.875" style="196" customWidth="1"/>
    <col min="2" max="2" width="28.75" style="196" customWidth="1"/>
    <col min="3" max="3" width="9" style="196"/>
    <col min="4" max="4" width="36.375" style="196" customWidth="1"/>
    <col min="5" max="5" width="25.25" style="196" customWidth="1"/>
    <col min="6" max="256" width="9" style="196"/>
    <col min="257" max="257" width="35.875" style="196" customWidth="1"/>
    <col min="258" max="258" width="28.75" style="196" customWidth="1"/>
    <col min="259" max="512" width="9" style="196"/>
    <col min="513" max="513" width="35.875" style="196" customWidth="1"/>
    <col min="514" max="514" width="28.75" style="196" customWidth="1"/>
    <col min="515" max="768" width="9" style="196"/>
    <col min="769" max="769" width="35.875" style="196" customWidth="1"/>
    <col min="770" max="770" width="28.75" style="196" customWidth="1"/>
    <col min="771" max="1024" width="9" style="196"/>
    <col min="1025" max="1025" width="35.875" style="196" customWidth="1"/>
    <col min="1026" max="1026" width="28.75" style="196" customWidth="1"/>
    <col min="1027" max="1280" width="9" style="196"/>
    <col min="1281" max="1281" width="35.875" style="196" customWidth="1"/>
    <col min="1282" max="1282" width="28.75" style="196" customWidth="1"/>
    <col min="1283" max="1536" width="9" style="196"/>
    <col min="1537" max="1537" width="35.875" style="196" customWidth="1"/>
    <col min="1538" max="1538" width="28.75" style="196" customWidth="1"/>
    <col min="1539" max="1792" width="9" style="196"/>
    <col min="1793" max="1793" width="35.875" style="196" customWidth="1"/>
    <col min="1794" max="1794" width="28.75" style="196" customWidth="1"/>
    <col min="1795" max="2048" width="9" style="196"/>
    <col min="2049" max="2049" width="35.875" style="196" customWidth="1"/>
    <col min="2050" max="2050" width="28.75" style="196" customWidth="1"/>
    <col min="2051" max="2304" width="9" style="196"/>
    <col min="2305" max="2305" width="35.875" style="196" customWidth="1"/>
    <col min="2306" max="2306" width="28.75" style="196" customWidth="1"/>
    <col min="2307" max="2560" width="9" style="196"/>
    <col min="2561" max="2561" width="35.875" style="196" customWidth="1"/>
    <col min="2562" max="2562" width="28.75" style="196" customWidth="1"/>
    <col min="2563" max="2816" width="9" style="196"/>
    <col min="2817" max="2817" width="35.875" style="196" customWidth="1"/>
    <col min="2818" max="2818" width="28.75" style="196" customWidth="1"/>
    <col min="2819" max="3072" width="9" style="196"/>
    <col min="3073" max="3073" width="35.875" style="196" customWidth="1"/>
    <col min="3074" max="3074" width="28.75" style="196" customWidth="1"/>
    <col min="3075" max="3328" width="9" style="196"/>
    <col min="3329" max="3329" width="35.875" style="196" customWidth="1"/>
    <col min="3330" max="3330" width="28.75" style="196" customWidth="1"/>
    <col min="3331" max="3584" width="9" style="196"/>
    <col min="3585" max="3585" width="35.875" style="196" customWidth="1"/>
    <col min="3586" max="3586" width="28.75" style="196" customWidth="1"/>
    <col min="3587" max="3840" width="9" style="196"/>
    <col min="3841" max="3841" width="35.875" style="196" customWidth="1"/>
    <col min="3842" max="3842" width="28.75" style="196" customWidth="1"/>
    <col min="3843" max="4096" width="9" style="196"/>
    <col min="4097" max="4097" width="35.875" style="196" customWidth="1"/>
    <col min="4098" max="4098" width="28.75" style="196" customWidth="1"/>
    <col min="4099" max="4352" width="9" style="196"/>
    <col min="4353" max="4353" width="35.875" style="196" customWidth="1"/>
    <col min="4354" max="4354" width="28.75" style="196" customWidth="1"/>
    <col min="4355" max="4608" width="9" style="196"/>
    <col min="4609" max="4609" width="35.875" style="196" customWidth="1"/>
    <col min="4610" max="4610" width="28.75" style="196" customWidth="1"/>
    <col min="4611" max="4864" width="9" style="196"/>
    <col min="4865" max="4865" width="35.875" style="196" customWidth="1"/>
    <col min="4866" max="4866" width="28.75" style="196" customWidth="1"/>
    <col min="4867" max="5120" width="9" style="196"/>
    <col min="5121" max="5121" width="35.875" style="196" customWidth="1"/>
    <col min="5122" max="5122" width="28.75" style="196" customWidth="1"/>
    <col min="5123" max="5376" width="9" style="196"/>
    <col min="5377" max="5377" width="35.875" style="196" customWidth="1"/>
    <col min="5378" max="5378" width="28.75" style="196" customWidth="1"/>
    <col min="5379" max="5632" width="9" style="196"/>
    <col min="5633" max="5633" width="35.875" style="196" customWidth="1"/>
    <col min="5634" max="5634" width="28.75" style="196" customWidth="1"/>
    <col min="5635" max="5888" width="9" style="196"/>
    <col min="5889" max="5889" width="35.875" style="196" customWidth="1"/>
    <col min="5890" max="5890" width="28.75" style="196" customWidth="1"/>
    <col min="5891" max="6144" width="9" style="196"/>
    <col min="6145" max="6145" width="35.875" style="196" customWidth="1"/>
    <col min="6146" max="6146" width="28.75" style="196" customWidth="1"/>
    <col min="6147" max="6400" width="9" style="196"/>
    <col min="6401" max="6401" width="35.875" style="196" customWidth="1"/>
    <col min="6402" max="6402" width="28.75" style="196" customWidth="1"/>
    <col min="6403" max="6656" width="9" style="196"/>
    <col min="6657" max="6657" width="35.875" style="196" customWidth="1"/>
    <col min="6658" max="6658" width="28.75" style="196" customWidth="1"/>
    <col min="6659" max="6912" width="9" style="196"/>
    <col min="6913" max="6913" width="35.875" style="196" customWidth="1"/>
    <col min="6914" max="6914" width="28.75" style="196" customWidth="1"/>
    <col min="6915" max="7168" width="9" style="196"/>
    <col min="7169" max="7169" width="35.875" style="196" customWidth="1"/>
    <col min="7170" max="7170" width="28.75" style="196" customWidth="1"/>
    <col min="7171" max="7424" width="9" style="196"/>
    <col min="7425" max="7425" width="35.875" style="196" customWidth="1"/>
    <col min="7426" max="7426" width="28.75" style="196" customWidth="1"/>
    <col min="7427" max="7680" width="9" style="196"/>
    <col min="7681" max="7681" width="35.875" style="196" customWidth="1"/>
    <col min="7682" max="7682" width="28.75" style="196" customWidth="1"/>
    <col min="7683" max="7936" width="9" style="196"/>
    <col min="7937" max="7937" width="35.875" style="196" customWidth="1"/>
    <col min="7938" max="7938" width="28.75" style="196" customWidth="1"/>
    <col min="7939" max="8192" width="9" style="196"/>
    <col min="8193" max="8193" width="35.875" style="196" customWidth="1"/>
    <col min="8194" max="8194" width="28.75" style="196" customWidth="1"/>
    <col min="8195" max="8448" width="9" style="196"/>
    <col min="8449" max="8449" width="35.875" style="196" customWidth="1"/>
    <col min="8450" max="8450" width="28.75" style="196" customWidth="1"/>
    <col min="8451" max="8704" width="9" style="196"/>
    <col min="8705" max="8705" width="35.875" style="196" customWidth="1"/>
    <col min="8706" max="8706" width="28.75" style="196" customWidth="1"/>
    <col min="8707" max="8960" width="9" style="196"/>
    <col min="8961" max="8961" width="35.875" style="196" customWidth="1"/>
    <col min="8962" max="8962" width="28.75" style="196" customWidth="1"/>
    <col min="8963" max="9216" width="9" style="196"/>
    <col min="9217" max="9217" width="35.875" style="196" customWidth="1"/>
    <col min="9218" max="9218" width="28.75" style="196" customWidth="1"/>
    <col min="9219" max="9472" width="9" style="196"/>
    <col min="9473" max="9473" width="35.875" style="196" customWidth="1"/>
    <col min="9474" max="9474" width="28.75" style="196" customWidth="1"/>
    <col min="9475" max="9728" width="9" style="196"/>
    <col min="9729" max="9729" width="35.875" style="196" customWidth="1"/>
    <col min="9730" max="9730" width="28.75" style="196" customWidth="1"/>
    <col min="9731" max="9984" width="9" style="196"/>
    <col min="9985" max="9985" width="35.875" style="196" customWidth="1"/>
    <col min="9986" max="9986" width="28.75" style="196" customWidth="1"/>
    <col min="9987" max="10240" width="9" style="196"/>
    <col min="10241" max="10241" width="35.875" style="196" customWidth="1"/>
    <col min="10242" max="10242" width="28.75" style="196" customWidth="1"/>
    <col min="10243" max="10496" width="9" style="196"/>
    <col min="10497" max="10497" width="35.875" style="196" customWidth="1"/>
    <col min="10498" max="10498" width="28.75" style="196" customWidth="1"/>
    <col min="10499" max="10752" width="9" style="196"/>
    <col min="10753" max="10753" width="35.875" style="196" customWidth="1"/>
    <col min="10754" max="10754" width="28.75" style="196" customWidth="1"/>
    <col min="10755" max="11008" width="9" style="196"/>
    <col min="11009" max="11009" width="35.875" style="196" customWidth="1"/>
    <col min="11010" max="11010" width="28.75" style="196" customWidth="1"/>
    <col min="11011" max="11264" width="9" style="196"/>
    <col min="11265" max="11265" width="35.875" style="196" customWidth="1"/>
    <col min="11266" max="11266" width="28.75" style="196" customWidth="1"/>
    <col min="11267" max="11520" width="9" style="196"/>
    <col min="11521" max="11521" width="35.875" style="196" customWidth="1"/>
    <col min="11522" max="11522" width="28.75" style="196" customWidth="1"/>
    <col min="11523" max="11776" width="9" style="196"/>
    <col min="11777" max="11777" width="35.875" style="196" customWidth="1"/>
    <col min="11778" max="11778" width="28.75" style="196" customWidth="1"/>
    <col min="11779" max="12032" width="9" style="196"/>
    <col min="12033" max="12033" width="35.875" style="196" customWidth="1"/>
    <col min="12034" max="12034" width="28.75" style="196" customWidth="1"/>
    <col min="12035" max="12288" width="9" style="196"/>
    <col min="12289" max="12289" width="35.875" style="196" customWidth="1"/>
    <col min="12290" max="12290" width="28.75" style="196" customWidth="1"/>
    <col min="12291" max="12544" width="9" style="196"/>
    <col min="12545" max="12545" width="35.875" style="196" customWidth="1"/>
    <col min="12546" max="12546" width="28.75" style="196" customWidth="1"/>
    <col min="12547" max="12800" width="9" style="196"/>
    <col min="12801" max="12801" width="35.875" style="196" customWidth="1"/>
    <col min="12802" max="12802" width="28.75" style="196" customWidth="1"/>
    <col min="12803" max="13056" width="9" style="196"/>
    <col min="13057" max="13057" width="35.875" style="196" customWidth="1"/>
    <col min="13058" max="13058" width="28.75" style="196" customWidth="1"/>
    <col min="13059" max="13312" width="9" style="196"/>
    <col min="13313" max="13313" width="35.875" style="196" customWidth="1"/>
    <col min="13314" max="13314" width="28.75" style="196" customWidth="1"/>
    <col min="13315" max="13568" width="9" style="196"/>
    <col min="13569" max="13569" width="35.875" style="196" customWidth="1"/>
    <col min="13570" max="13570" width="28.75" style="196" customWidth="1"/>
    <col min="13571" max="13824" width="9" style="196"/>
    <col min="13825" max="13825" width="35.875" style="196" customWidth="1"/>
    <col min="13826" max="13826" width="28.75" style="196" customWidth="1"/>
    <col min="13827" max="14080" width="9" style="196"/>
    <col min="14081" max="14081" width="35.875" style="196" customWidth="1"/>
    <col min="14082" max="14082" width="28.75" style="196" customWidth="1"/>
    <col min="14083" max="14336" width="9" style="196"/>
    <col min="14337" max="14337" width="35.875" style="196" customWidth="1"/>
    <col min="14338" max="14338" width="28.75" style="196" customWidth="1"/>
    <col min="14339" max="14592" width="9" style="196"/>
    <col min="14593" max="14593" width="35.875" style="196" customWidth="1"/>
    <col min="14594" max="14594" width="28.75" style="196" customWidth="1"/>
    <col min="14595" max="14848" width="9" style="196"/>
    <col min="14849" max="14849" width="35.875" style="196" customWidth="1"/>
    <col min="14850" max="14850" width="28.75" style="196" customWidth="1"/>
    <col min="14851" max="15104" width="9" style="196"/>
    <col min="15105" max="15105" width="35.875" style="196" customWidth="1"/>
    <col min="15106" max="15106" width="28.75" style="196" customWidth="1"/>
    <col min="15107" max="15360" width="9" style="196"/>
    <col min="15361" max="15361" width="35.875" style="196" customWidth="1"/>
    <col min="15362" max="15362" width="28.75" style="196" customWidth="1"/>
    <col min="15363" max="15616" width="9" style="196"/>
    <col min="15617" max="15617" width="35.875" style="196" customWidth="1"/>
    <col min="15618" max="15618" width="28.75" style="196" customWidth="1"/>
    <col min="15619" max="15872" width="9" style="196"/>
    <col min="15873" max="15873" width="35.875" style="196" customWidth="1"/>
    <col min="15874" max="15874" width="28.75" style="196" customWidth="1"/>
    <col min="15875" max="16128" width="9" style="196"/>
    <col min="16129" max="16129" width="35.875" style="196" customWidth="1"/>
    <col min="16130" max="16130" width="28.75" style="196" customWidth="1"/>
    <col min="16131" max="16384" width="9" style="196"/>
  </cols>
  <sheetData>
    <row r="1" spans="1:5" x14ac:dyDescent="0.2">
      <c r="B1" s="212" t="s">
        <v>313</v>
      </c>
      <c r="E1" s="212" t="s">
        <v>313</v>
      </c>
    </row>
    <row r="2" spans="1:5" x14ac:dyDescent="0.2">
      <c r="A2" s="211" t="s">
        <v>314</v>
      </c>
      <c r="B2" s="211"/>
      <c r="C2" s="211"/>
      <c r="D2" s="270" t="s">
        <v>315</v>
      </c>
      <c r="E2" s="270"/>
    </row>
    <row r="3" spans="1:5" ht="15" x14ac:dyDescent="0.2">
      <c r="A3" s="197" t="s">
        <v>6</v>
      </c>
      <c r="B3" s="197" t="s">
        <v>302</v>
      </c>
      <c r="D3" s="202" t="s">
        <v>6</v>
      </c>
      <c r="E3" s="202" t="s">
        <v>302</v>
      </c>
    </row>
    <row r="4" spans="1:5" ht="25.5" x14ac:dyDescent="0.2">
      <c r="A4" s="198" t="s">
        <v>303</v>
      </c>
      <c r="B4" s="207">
        <v>788064446</v>
      </c>
      <c r="D4" s="203" t="s">
        <v>303</v>
      </c>
      <c r="E4" s="209">
        <v>8132589</v>
      </c>
    </row>
    <row r="5" spans="1:5" ht="25.5" x14ac:dyDescent="0.2">
      <c r="A5" s="198" t="s">
        <v>304</v>
      </c>
      <c r="B5" s="207">
        <v>125922532</v>
      </c>
      <c r="D5" s="203" t="s">
        <v>304</v>
      </c>
      <c r="E5" s="209">
        <v>220962347</v>
      </c>
    </row>
    <row r="6" spans="1:5" ht="25.5" x14ac:dyDescent="0.2">
      <c r="A6" s="199" t="s">
        <v>305</v>
      </c>
      <c r="B6" s="208">
        <v>662141914</v>
      </c>
      <c r="D6" s="205" t="s">
        <v>305</v>
      </c>
      <c r="E6" s="210">
        <v>-212829758</v>
      </c>
    </row>
    <row r="7" spans="1:5" ht="25.5" x14ac:dyDescent="0.2">
      <c r="A7" s="198" t="s">
        <v>306</v>
      </c>
      <c r="B7" s="207">
        <v>264467498</v>
      </c>
      <c r="D7" s="203" t="s">
        <v>306</v>
      </c>
      <c r="E7" s="209">
        <v>215899242</v>
      </c>
    </row>
    <row r="8" spans="1:5" ht="25.5" x14ac:dyDescent="0.2">
      <c r="A8" s="198" t="s">
        <v>307</v>
      </c>
      <c r="B8" s="207">
        <v>679268579</v>
      </c>
      <c r="D8" s="205" t="s">
        <v>308</v>
      </c>
      <c r="E8" s="210">
        <v>215899242</v>
      </c>
    </row>
    <row r="9" spans="1:5" ht="25.5" x14ac:dyDescent="0.2">
      <c r="A9" s="199" t="s">
        <v>308</v>
      </c>
      <c r="B9" s="208">
        <v>-414801081</v>
      </c>
      <c r="D9" s="205" t="s">
        <v>309</v>
      </c>
      <c r="E9" s="210">
        <v>3069484</v>
      </c>
    </row>
    <row r="10" spans="1:5" ht="25.5" x14ac:dyDescent="0.2">
      <c r="A10" s="199" t="s">
        <v>309</v>
      </c>
      <c r="B10" s="208">
        <v>247340833</v>
      </c>
      <c r="D10" s="205" t="s">
        <v>310</v>
      </c>
      <c r="E10" s="210">
        <v>3069484</v>
      </c>
    </row>
    <row r="11" spans="1:5" ht="25.5" x14ac:dyDescent="0.2">
      <c r="A11" s="199" t="s">
        <v>310</v>
      </c>
      <c r="B11" s="208">
        <v>247340833</v>
      </c>
      <c r="D11" s="205" t="s">
        <v>311</v>
      </c>
      <c r="E11" s="210">
        <v>3069484</v>
      </c>
    </row>
    <row r="12" spans="1:5" ht="25.5" x14ac:dyDescent="0.2">
      <c r="A12" s="199" t="s">
        <v>311</v>
      </c>
      <c r="B12" s="208">
        <v>247340833</v>
      </c>
    </row>
    <row r="13" spans="1:5" ht="38.25" customHeight="1" x14ac:dyDescent="0.2">
      <c r="A13" s="271" t="s">
        <v>317</v>
      </c>
      <c r="B13" s="271"/>
      <c r="D13" s="268" t="s">
        <v>316</v>
      </c>
      <c r="E13" s="268"/>
    </row>
    <row r="14" spans="1:5" ht="15" x14ac:dyDescent="0.2">
      <c r="A14" s="202" t="s">
        <v>6</v>
      </c>
      <c r="B14" s="202" t="s">
        <v>302</v>
      </c>
      <c r="D14" s="202" t="s">
        <v>6</v>
      </c>
      <c r="E14" s="202" t="s">
        <v>302</v>
      </c>
    </row>
    <row r="15" spans="1:5" ht="25.5" x14ac:dyDescent="0.2">
      <c r="A15" s="203" t="s">
        <v>303</v>
      </c>
      <c r="B15" s="209">
        <v>1083291098</v>
      </c>
      <c r="D15" s="203" t="s">
        <v>303</v>
      </c>
      <c r="E15" s="209">
        <v>287094063</v>
      </c>
    </row>
    <row r="16" spans="1:5" ht="25.5" x14ac:dyDescent="0.2">
      <c r="A16" s="203" t="s">
        <v>304</v>
      </c>
      <c r="B16" s="209">
        <v>1089809596</v>
      </c>
      <c r="D16" s="203" t="s">
        <v>304</v>
      </c>
      <c r="E16" s="209">
        <v>742924717</v>
      </c>
    </row>
    <row r="17" spans="1:5" ht="25.5" x14ac:dyDescent="0.2">
      <c r="A17" s="205" t="s">
        <v>305</v>
      </c>
      <c r="B17" s="210">
        <v>-6518498</v>
      </c>
      <c r="D17" s="205" t="s">
        <v>305</v>
      </c>
      <c r="E17" s="210">
        <v>-455830654</v>
      </c>
    </row>
    <row r="18" spans="1:5" ht="25.5" x14ac:dyDescent="0.2">
      <c r="A18" s="203" t="s">
        <v>306</v>
      </c>
      <c r="B18" s="209">
        <v>1017893678</v>
      </c>
      <c r="D18" s="203" t="s">
        <v>306</v>
      </c>
      <c r="E18" s="209">
        <v>537526938</v>
      </c>
    </row>
    <row r="19" spans="1:5" ht="25.5" x14ac:dyDescent="0.2">
      <c r="A19" s="203" t="s">
        <v>307</v>
      </c>
      <c r="B19" s="209">
        <v>679268579</v>
      </c>
      <c r="D19" s="205" t="s">
        <v>308</v>
      </c>
      <c r="E19" s="210">
        <v>537526938</v>
      </c>
    </row>
    <row r="20" spans="1:5" ht="25.5" x14ac:dyDescent="0.2">
      <c r="A20" s="205" t="s">
        <v>308</v>
      </c>
      <c r="B20" s="210">
        <v>338625099</v>
      </c>
      <c r="D20" s="205" t="s">
        <v>309</v>
      </c>
      <c r="E20" s="210">
        <v>81696284</v>
      </c>
    </row>
    <row r="21" spans="1:5" ht="25.5" x14ac:dyDescent="0.2">
      <c r="A21" s="205" t="s">
        <v>309</v>
      </c>
      <c r="B21" s="210">
        <v>332106601</v>
      </c>
      <c r="D21" s="205" t="s">
        <v>310</v>
      </c>
      <c r="E21" s="210">
        <v>81696284</v>
      </c>
    </row>
    <row r="22" spans="1:5" ht="25.5" x14ac:dyDescent="0.2">
      <c r="A22" s="205" t="s">
        <v>310</v>
      </c>
      <c r="B22" s="210">
        <v>332106601</v>
      </c>
      <c r="D22" s="205" t="s">
        <v>311</v>
      </c>
      <c r="E22" s="210">
        <v>81696284</v>
      </c>
    </row>
    <row r="23" spans="1:5" ht="25.5" x14ac:dyDescent="0.2">
      <c r="A23" s="205" t="s">
        <v>311</v>
      </c>
      <c r="B23" s="210">
        <v>332106601</v>
      </c>
    </row>
  </sheetData>
  <mergeCells count="3">
    <mergeCell ref="D2:E2"/>
    <mergeCell ref="D13:E13"/>
    <mergeCell ref="A13:B13"/>
  </mergeCells>
  <pageMargins left="0.75" right="0.75" top="1" bottom="1" header="0.5" footer="0.5"/>
  <pageSetup orientation="portrait" horizontalDpi="300" verticalDpi="300"/>
  <headerFooter alignWithMargins="0">
    <oddHeader>&amp;C&amp;L&amp;RÉrték típus: Forint</oddHeader>
    <oddFooter>&amp;C&amp;LAdatellenőrző kód: -2773-42112549-46-56-70-4d5a2a661126-5-2a2e125b&amp;R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"/>
  <sheetViews>
    <sheetView workbookViewId="0">
      <pane ySplit="3" topLeftCell="A82" activePane="bottomLeft" state="frozen"/>
      <selection pane="bottomLeft" activeCell="A134" sqref="A134"/>
    </sheetView>
  </sheetViews>
  <sheetFormatPr defaultRowHeight="12.75" x14ac:dyDescent="0.2"/>
  <cols>
    <col min="1" max="1" width="35.875" style="196" customWidth="1"/>
    <col min="2" max="2" width="15.375" style="196" customWidth="1"/>
    <col min="3" max="5" width="17.625" style="196" customWidth="1"/>
    <col min="6" max="6" width="20.25" style="196" customWidth="1"/>
    <col min="7" max="16" width="17.625" style="196" customWidth="1"/>
    <col min="17" max="256" width="9" style="196"/>
    <col min="257" max="257" width="35.875" style="196" customWidth="1"/>
    <col min="258" max="258" width="15.375" style="196" customWidth="1"/>
    <col min="259" max="259" width="28.75" style="196" customWidth="1"/>
    <col min="260" max="260" width="24.375" style="196" customWidth="1"/>
    <col min="261" max="261" width="28.75" style="196" customWidth="1"/>
    <col min="262" max="262" width="25.125" style="196" customWidth="1"/>
    <col min="263" max="263" width="21" style="196" customWidth="1"/>
    <col min="264" max="512" width="9" style="196"/>
    <col min="513" max="513" width="35.875" style="196" customWidth="1"/>
    <col min="514" max="514" width="15.375" style="196" customWidth="1"/>
    <col min="515" max="515" width="28.75" style="196" customWidth="1"/>
    <col min="516" max="516" width="24.375" style="196" customWidth="1"/>
    <col min="517" max="517" width="28.75" style="196" customWidth="1"/>
    <col min="518" max="518" width="25.125" style="196" customWidth="1"/>
    <col min="519" max="519" width="21" style="196" customWidth="1"/>
    <col min="520" max="768" width="9" style="196"/>
    <col min="769" max="769" width="35.875" style="196" customWidth="1"/>
    <col min="770" max="770" width="15.375" style="196" customWidth="1"/>
    <col min="771" max="771" width="28.75" style="196" customWidth="1"/>
    <col min="772" max="772" width="24.375" style="196" customWidth="1"/>
    <col min="773" max="773" width="28.75" style="196" customWidth="1"/>
    <col min="774" max="774" width="25.125" style="196" customWidth="1"/>
    <col min="775" max="775" width="21" style="196" customWidth="1"/>
    <col min="776" max="1024" width="9" style="196"/>
    <col min="1025" max="1025" width="35.875" style="196" customWidth="1"/>
    <col min="1026" max="1026" width="15.375" style="196" customWidth="1"/>
    <col min="1027" max="1027" width="28.75" style="196" customWidth="1"/>
    <col min="1028" max="1028" width="24.375" style="196" customWidth="1"/>
    <col min="1029" max="1029" width="28.75" style="196" customWidth="1"/>
    <col min="1030" max="1030" width="25.125" style="196" customWidth="1"/>
    <col min="1031" max="1031" width="21" style="196" customWidth="1"/>
    <col min="1032" max="1280" width="9" style="196"/>
    <col min="1281" max="1281" width="35.875" style="196" customWidth="1"/>
    <col min="1282" max="1282" width="15.375" style="196" customWidth="1"/>
    <col min="1283" max="1283" width="28.75" style="196" customWidth="1"/>
    <col min="1284" max="1284" width="24.375" style="196" customWidth="1"/>
    <col min="1285" max="1285" width="28.75" style="196" customWidth="1"/>
    <col min="1286" max="1286" width="25.125" style="196" customWidth="1"/>
    <col min="1287" max="1287" width="21" style="196" customWidth="1"/>
    <col min="1288" max="1536" width="9" style="196"/>
    <col min="1537" max="1537" width="35.875" style="196" customWidth="1"/>
    <col min="1538" max="1538" width="15.375" style="196" customWidth="1"/>
    <col min="1539" max="1539" width="28.75" style="196" customWidth="1"/>
    <col min="1540" max="1540" width="24.375" style="196" customWidth="1"/>
    <col min="1541" max="1541" width="28.75" style="196" customWidth="1"/>
    <col min="1542" max="1542" width="25.125" style="196" customWidth="1"/>
    <col min="1543" max="1543" width="21" style="196" customWidth="1"/>
    <col min="1544" max="1792" width="9" style="196"/>
    <col min="1793" max="1793" width="35.875" style="196" customWidth="1"/>
    <col min="1794" max="1794" width="15.375" style="196" customWidth="1"/>
    <col min="1795" max="1795" width="28.75" style="196" customWidth="1"/>
    <col min="1796" max="1796" width="24.375" style="196" customWidth="1"/>
    <col min="1797" max="1797" width="28.75" style="196" customWidth="1"/>
    <col min="1798" max="1798" width="25.125" style="196" customWidth="1"/>
    <col min="1799" max="1799" width="21" style="196" customWidth="1"/>
    <col min="1800" max="2048" width="9" style="196"/>
    <col min="2049" max="2049" width="35.875" style="196" customWidth="1"/>
    <col min="2050" max="2050" width="15.375" style="196" customWidth="1"/>
    <col min="2051" max="2051" width="28.75" style="196" customWidth="1"/>
    <col min="2052" max="2052" width="24.375" style="196" customWidth="1"/>
    <col min="2053" max="2053" width="28.75" style="196" customWidth="1"/>
    <col min="2054" max="2054" width="25.125" style="196" customWidth="1"/>
    <col min="2055" max="2055" width="21" style="196" customWidth="1"/>
    <col min="2056" max="2304" width="9" style="196"/>
    <col min="2305" max="2305" width="35.875" style="196" customWidth="1"/>
    <col min="2306" max="2306" width="15.375" style="196" customWidth="1"/>
    <col min="2307" max="2307" width="28.75" style="196" customWidth="1"/>
    <col min="2308" max="2308" width="24.375" style="196" customWidth="1"/>
    <col min="2309" max="2309" width="28.75" style="196" customWidth="1"/>
    <col min="2310" max="2310" width="25.125" style="196" customWidth="1"/>
    <col min="2311" max="2311" width="21" style="196" customWidth="1"/>
    <col min="2312" max="2560" width="9" style="196"/>
    <col min="2561" max="2561" width="35.875" style="196" customWidth="1"/>
    <col min="2562" max="2562" width="15.375" style="196" customWidth="1"/>
    <col min="2563" max="2563" width="28.75" style="196" customWidth="1"/>
    <col min="2564" max="2564" width="24.375" style="196" customWidth="1"/>
    <col min="2565" max="2565" width="28.75" style="196" customWidth="1"/>
    <col min="2566" max="2566" width="25.125" style="196" customWidth="1"/>
    <col min="2567" max="2567" width="21" style="196" customWidth="1"/>
    <col min="2568" max="2816" width="9" style="196"/>
    <col min="2817" max="2817" width="35.875" style="196" customWidth="1"/>
    <col min="2818" max="2818" width="15.375" style="196" customWidth="1"/>
    <col min="2819" max="2819" width="28.75" style="196" customWidth="1"/>
    <col min="2820" max="2820" width="24.375" style="196" customWidth="1"/>
    <col min="2821" max="2821" width="28.75" style="196" customWidth="1"/>
    <col min="2822" max="2822" width="25.125" style="196" customWidth="1"/>
    <col min="2823" max="2823" width="21" style="196" customWidth="1"/>
    <col min="2824" max="3072" width="9" style="196"/>
    <col min="3073" max="3073" width="35.875" style="196" customWidth="1"/>
    <col min="3074" max="3074" width="15.375" style="196" customWidth="1"/>
    <col min="3075" max="3075" width="28.75" style="196" customWidth="1"/>
    <col min="3076" max="3076" width="24.375" style="196" customWidth="1"/>
    <col min="3077" max="3077" width="28.75" style="196" customWidth="1"/>
    <col min="3078" max="3078" width="25.125" style="196" customWidth="1"/>
    <col min="3079" max="3079" width="21" style="196" customWidth="1"/>
    <col min="3080" max="3328" width="9" style="196"/>
    <col min="3329" max="3329" width="35.875" style="196" customWidth="1"/>
    <col min="3330" max="3330" width="15.375" style="196" customWidth="1"/>
    <col min="3331" max="3331" width="28.75" style="196" customWidth="1"/>
    <col min="3332" max="3332" width="24.375" style="196" customWidth="1"/>
    <col min="3333" max="3333" width="28.75" style="196" customWidth="1"/>
    <col min="3334" max="3334" width="25.125" style="196" customWidth="1"/>
    <col min="3335" max="3335" width="21" style="196" customWidth="1"/>
    <col min="3336" max="3584" width="9" style="196"/>
    <col min="3585" max="3585" width="35.875" style="196" customWidth="1"/>
    <col min="3586" max="3586" width="15.375" style="196" customWidth="1"/>
    <col min="3587" max="3587" width="28.75" style="196" customWidth="1"/>
    <col min="3588" max="3588" width="24.375" style="196" customWidth="1"/>
    <col min="3589" max="3589" width="28.75" style="196" customWidth="1"/>
    <col min="3590" max="3590" width="25.125" style="196" customWidth="1"/>
    <col min="3591" max="3591" width="21" style="196" customWidth="1"/>
    <col min="3592" max="3840" width="9" style="196"/>
    <col min="3841" max="3841" width="35.875" style="196" customWidth="1"/>
    <col min="3842" max="3842" width="15.375" style="196" customWidth="1"/>
    <col min="3843" max="3843" width="28.75" style="196" customWidth="1"/>
    <col min="3844" max="3844" width="24.375" style="196" customWidth="1"/>
    <col min="3845" max="3845" width="28.75" style="196" customWidth="1"/>
    <col min="3846" max="3846" width="25.125" style="196" customWidth="1"/>
    <col min="3847" max="3847" width="21" style="196" customWidth="1"/>
    <col min="3848" max="4096" width="9" style="196"/>
    <col min="4097" max="4097" width="35.875" style="196" customWidth="1"/>
    <col min="4098" max="4098" width="15.375" style="196" customWidth="1"/>
    <col min="4099" max="4099" width="28.75" style="196" customWidth="1"/>
    <col min="4100" max="4100" width="24.375" style="196" customWidth="1"/>
    <col min="4101" max="4101" width="28.75" style="196" customWidth="1"/>
    <col min="4102" max="4102" width="25.125" style="196" customWidth="1"/>
    <col min="4103" max="4103" width="21" style="196" customWidth="1"/>
    <col min="4104" max="4352" width="9" style="196"/>
    <col min="4353" max="4353" width="35.875" style="196" customWidth="1"/>
    <col min="4354" max="4354" width="15.375" style="196" customWidth="1"/>
    <col min="4355" max="4355" width="28.75" style="196" customWidth="1"/>
    <col min="4356" max="4356" width="24.375" style="196" customWidth="1"/>
    <col min="4357" max="4357" width="28.75" style="196" customWidth="1"/>
    <col min="4358" max="4358" width="25.125" style="196" customWidth="1"/>
    <col min="4359" max="4359" width="21" style="196" customWidth="1"/>
    <col min="4360" max="4608" width="9" style="196"/>
    <col min="4609" max="4609" width="35.875" style="196" customWidth="1"/>
    <col min="4610" max="4610" width="15.375" style="196" customWidth="1"/>
    <col min="4611" max="4611" width="28.75" style="196" customWidth="1"/>
    <col min="4612" max="4612" width="24.375" style="196" customWidth="1"/>
    <col min="4613" max="4613" width="28.75" style="196" customWidth="1"/>
    <col min="4614" max="4614" width="25.125" style="196" customWidth="1"/>
    <col min="4615" max="4615" width="21" style="196" customWidth="1"/>
    <col min="4616" max="4864" width="9" style="196"/>
    <col min="4865" max="4865" width="35.875" style="196" customWidth="1"/>
    <col min="4866" max="4866" width="15.375" style="196" customWidth="1"/>
    <col min="4867" max="4867" width="28.75" style="196" customWidth="1"/>
    <col min="4868" max="4868" width="24.375" style="196" customWidth="1"/>
    <col min="4869" max="4869" width="28.75" style="196" customWidth="1"/>
    <col min="4870" max="4870" width="25.125" style="196" customWidth="1"/>
    <col min="4871" max="4871" width="21" style="196" customWidth="1"/>
    <col min="4872" max="5120" width="9" style="196"/>
    <col min="5121" max="5121" width="35.875" style="196" customWidth="1"/>
    <col min="5122" max="5122" width="15.375" style="196" customWidth="1"/>
    <col min="5123" max="5123" width="28.75" style="196" customWidth="1"/>
    <col min="5124" max="5124" width="24.375" style="196" customWidth="1"/>
    <col min="5125" max="5125" width="28.75" style="196" customWidth="1"/>
    <col min="5126" max="5126" width="25.125" style="196" customWidth="1"/>
    <col min="5127" max="5127" width="21" style="196" customWidth="1"/>
    <col min="5128" max="5376" width="9" style="196"/>
    <col min="5377" max="5377" width="35.875" style="196" customWidth="1"/>
    <col min="5378" max="5378" width="15.375" style="196" customWidth="1"/>
    <col min="5379" max="5379" width="28.75" style="196" customWidth="1"/>
    <col min="5380" max="5380" width="24.375" style="196" customWidth="1"/>
    <col min="5381" max="5381" width="28.75" style="196" customWidth="1"/>
    <col min="5382" max="5382" width="25.125" style="196" customWidth="1"/>
    <col min="5383" max="5383" width="21" style="196" customWidth="1"/>
    <col min="5384" max="5632" width="9" style="196"/>
    <col min="5633" max="5633" width="35.875" style="196" customWidth="1"/>
    <col min="5634" max="5634" width="15.375" style="196" customWidth="1"/>
    <col min="5635" max="5635" width="28.75" style="196" customWidth="1"/>
    <col min="5636" max="5636" width="24.375" style="196" customWidth="1"/>
    <col min="5637" max="5637" width="28.75" style="196" customWidth="1"/>
    <col min="5638" max="5638" width="25.125" style="196" customWidth="1"/>
    <col min="5639" max="5639" width="21" style="196" customWidth="1"/>
    <col min="5640" max="5888" width="9" style="196"/>
    <col min="5889" max="5889" width="35.875" style="196" customWidth="1"/>
    <col min="5890" max="5890" width="15.375" style="196" customWidth="1"/>
    <col min="5891" max="5891" width="28.75" style="196" customWidth="1"/>
    <col min="5892" max="5892" width="24.375" style="196" customWidth="1"/>
    <col min="5893" max="5893" width="28.75" style="196" customWidth="1"/>
    <col min="5894" max="5894" width="25.125" style="196" customWidth="1"/>
    <col min="5895" max="5895" width="21" style="196" customWidth="1"/>
    <col min="5896" max="6144" width="9" style="196"/>
    <col min="6145" max="6145" width="35.875" style="196" customWidth="1"/>
    <col min="6146" max="6146" width="15.375" style="196" customWidth="1"/>
    <col min="6147" max="6147" width="28.75" style="196" customWidth="1"/>
    <col min="6148" max="6148" width="24.375" style="196" customWidth="1"/>
    <col min="6149" max="6149" width="28.75" style="196" customWidth="1"/>
    <col min="6150" max="6150" width="25.125" style="196" customWidth="1"/>
    <col min="6151" max="6151" width="21" style="196" customWidth="1"/>
    <col min="6152" max="6400" width="9" style="196"/>
    <col min="6401" max="6401" width="35.875" style="196" customWidth="1"/>
    <col min="6402" max="6402" width="15.375" style="196" customWidth="1"/>
    <col min="6403" max="6403" width="28.75" style="196" customWidth="1"/>
    <col min="6404" max="6404" width="24.375" style="196" customWidth="1"/>
    <col min="6405" max="6405" width="28.75" style="196" customWidth="1"/>
    <col min="6406" max="6406" width="25.125" style="196" customWidth="1"/>
    <col min="6407" max="6407" width="21" style="196" customWidth="1"/>
    <col min="6408" max="6656" width="9" style="196"/>
    <col min="6657" max="6657" width="35.875" style="196" customWidth="1"/>
    <col min="6658" max="6658" width="15.375" style="196" customWidth="1"/>
    <col min="6659" max="6659" width="28.75" style="196" customWidth="1"/>
    <col min="6660" max="6660" width="24.375" style="196" customWidth="1"/>
    <col min="6661" max="6661" width="28.75" style="196" customWidth="1"/>
    <col min="6662" max="6662" width="25.125" style="196" customWidth="1"/>
    <col min="6663" max="6663" width="21" style="196" customWidth="1"/>
    <col min="6664" max="6912" width="9" style="196"/>
    <col min="6913" max="6913" width="35.875" style="196" customWidth="1"/>
    <col min="6914" max="6914" width="15.375" style="196" customWidth="1"/>
    <col min="6915" max="6915" width="28.75" style="196" customWidth="1"/>
    <col min="6916" max="6916" width="24.375" style="196" customWidth="1"/>
    <col min="6917" max="6917" width="28.75" style="196" customWidth="1"/>
    <col min="6918" max="6918" width="25.125" style="196" customWidth="1"/>
    <col min="6919" max="6919" width="21" style="196" customWidth="1"/>
    <col min="6920" max="7168" width="9" style="196"/>
    <col min="7169" max="7169" width="35.875" style="196" customWidth="1"/>
    <col min="7170" max="7170" width="15.375" style="196" customWidth="1"/>
    <col min="7171" max="7171" width="28.75" style="196" customWidth="1"/>
    <col min="7172" max="7172" width="24.375" style="196" customWidth="1"/>
    <col min="7173" max="7173" width="28.75" style="196" customWidth="1"/>
    <col min="7174" max="7174" width="25.125" style="196" customWidth="1"/>
    <col min="7175" max="7175" width="21" style="196" customWidth="1"/>
    <col min="7176" max="7424" width="9" style="196"/>
    <col min="7425" max="7425" width="35.875" style="196" customWidth="1"/>
    <col min="7426" max="7426" width="15.375" style="196" customWidth="1"/>
    <col min="7427" max="7427" width="28.75" style="196" customWidth="1"/>
    <col min="7428" max="7428" width="24.375" style="196" customWidth="1"/>
    <col min="7429" max="7429" width="28.75" style="196" customWidth="1"/>
    <col min="7430" max="7430" width="25.125" style="196" customWidth="1"/>
    <col min="7431" max="7431" width="21" style="196" customWidth="1"/>
    <col min="7432" max="7680" width="9" style="196"/>
    <col min="7681" max="7681" width="35.875" style="196" customWidth="1"/>
    <col min="7682" max="7682" width="15.375" style="196" customWidth="1"/>
    <col min="7683" max="7683" width="28.75" style="196" customWidth="1"/>
    <col min="7684" max="7684" width="24.375" style="196" customWidth="1"/>
    <col min="7685" max="7685" width="28.75" style="196" customWidth="1"/>
    <col min="7686" max="7686" width="25.125" style="196" customWidth="1"/>
    <col min="7687" max="7687" width="21" style="196" customWidth="1"/>
    <col min="7688" max="7936" width="9" style="196"/>
    <col min="7937" max="7937" width="35.875" style="196" customWidth="1"/>
    <col min="7938" max="7938" width="15.375" style="196" customWidth="1"/>
    <col min="7939" max="7939" width="28.75" style="196" customWidth="1"/>
    <col min="7940" max="7940" width="24.375" style="196" customWidth="1"/>
    <col min="7941" max="7941" width="28.75" style="196" customWidth="1"/>
    <col min="7942" max="7942" width="25.125" style="196" customWidth="1"/>
    <col min="7943" max="7943" width="21" style="196" customWidth="1"/>
    <col min="7944" max="8192" width="9" style="196"/>
    <col min="8193" max="8193" width="35.875" style="196" customWidth="1"/>
    <col min="8194" max="8194" width="15.375" style="196" customWidth="1"/>
    <col min="8195" max="8195" width="28.75" style="196" customWidth="1"/>
    <col min="8196" max="8196" width="24.375" style="196" customWidth="1"/>
    <col min="8197" max="8197" width="28.75" style="196" customWidth="1"/>
    <col min="8198" max="8198" width="25.125" style="196" customWidth="1"/>
    <col min="8199" max="8199" width="21" style="196" customWidth="1"/>
    <col min="8200" max="8448" width="9" style="196"/>
    <col min="8449" max="8449" width="35.875" style="196" customWidth="1"/>
    <col min="8450" max="8450" width="15.375" style="196" customWidth="1"/>
    <col min="8451" max="8451" width="28.75" style="196" customWidth="1"/>
    <col min="8452" max="8452" width="24.375" style="196" customWidth="1"/>
    <col min="8453" max="8453" width="28.75" style="196" customWidth="1"/>
    <col min="8454" max="8454" width="25.125" style="196" customWidth="1"/>
    <col min="8455" max="8455" width="21" style="196" customWidth="1"/>
    <col min="8456" max="8704" width="9" style="196"/>
    <col min="8705" max="8705" width="35.875" style="196" customWidth="1"/>
    <col min="8706" max="8706" width="15.375" style="196" customWidth="1"/>
    <col min="8707" max="8707" width="28.75" style="196" customWidth="1"/>
    <col min="8708" max="8708" width="24.375" style="196" customWidth="1"/>
    <col min="8709" max="8709" width="28.75" style="196" customWidth="1"/>
    <col min="8710" max="8710" width="25.125" style="196" customWidth="1"/>
    <col min="8711" max="8711" width="21" style="196" customWidth="1"/>
    <col min="8712" max="8960" width="9" style="196"/>
    <col min="8961" max="8961" width="35.875" style="196" customWidth="1"/>
    <col min="8962" max="8962" width="15.375" style="196" customWidth="1"/>
    <col min="8963" max="8963" width="28.75" style="196" customWidth="1"/>
    <col min="8964" max="8964" width="24.375" style="196" customWidth="1"/>
    <col min="8965" max="8965" width="28.75" style="196" customWidth="1"/>
    <col min="8966" max="8966" width="25.125" style="196" customWidth="1"/>
    <col min="8967" max="8967" width="21" style="196" customWidth="1"/>
    <col min="8968" max="9216" width="9" style="196"/>
    <col min="9217" max="9217" width="35.875" style="196" customWidth="1"/>
    <col min="9218" max="9218" width="15.375" style="196" customWidth="1"/>
    <col min="9219" max="9219" width="28.75" style="196" customWidth="1"/>
    <col min="9220" max="9220" width="24.375" style="196" customWidth="1"/>
    <col min="9221" max="9221" width="28.75" style="196" customWidth="1"/>
    <col min="9222" max="9222" width="25.125" style="196" customWidth="1"/>
    <col min="9223" max="9223" width="21" style="196" customWidth="1"/>
    <col min="9224" max="9472" width="9" style="196"/>
    <col min="9473" max="9473" width="35.875" style="196" customWidth="1"/>
    <col min="9474" max="9474" width="15.375" style="196" customWidth="1"/>
    <col min="9475" max="9475" width="28.75" style="196" customWidth="1"/>
    <col min="9476" max="9476" width="24.375" style="196" customWidth="1"/>
    <col min="9477" max="9477" width="28.75" style="196" customWidth="1"/>
    <col min="9478" max="9478" width="25.125" style="196" customWidth="1"/>
    <col min="9479" max="9479" width="21" style="196" customWidth="1"/>
    <col min="9480" max="9728" width="9" style="196"/>
    <col min="9729" max="9729" width="35.875" style="196" customWidth="1"/>
    <col min="9730" max="9730" width="15.375" style="196" customWidth="1"/>
    <col min="9731" max="9731" width="28.75" style="196" customWidth="1"/>
    <col min="9732" max="9732" width="24.375" style="196" customWidth="1"/>
    <col min="9733" max="9733" width="28.75" style="196" customWidth="1"/>
    <col min="9734" max="9734" width="25.125" style="196" customWidth="1"/>
    <col min="9735" max="9735" width="21" style="196" customWidth="1"/>
    <col min="9736" max="9984" width="9" style="196"/>
    <col min="9985" max="9985" width="35.875" style="196" customWidth="1"/>
    <col min="9986" max="9986" width="15.375" style="196" customWidth="1"/>
    <col min="9987" max="9987" width="28.75" style="196" customWidth="1"/>
    <col min="9988" max="9988" width="24.375" style="196" customWidth="1"/>
    <col min="9989" max="9989" width="28.75" style="196" customWidth="1"/>
    <col min="9990" max="9990" width="25.125" style="196" customWidth="1"/>
    <col min="9991" max="9991" width="21" style="196" customWidth="1"/>
    <col min="9992" max="10240" width="9" style="196"/>
    <col min="10241" max="10241" width="35.875" style="196" customWidth="1"/>
    <col min="10242" max="10242" width="15.375" style="196" customWidth="1"/>
    <col min="10243" max="10243" width="28.75" style="196" customWidth="1"/>
    <col min="10244" max="10244" width="24.375" style="196" customWidth="1"/>
    <col min="10245" max="10245" width="28.75" style="196" customWidth="1"/>
    <col min="10246" max="10246" width="25.125" style="196" customWidth="1"/>
    <col min="10247" max="10247" width="21" style="196" customWidth="1"/>
    <col min="10248" max="10496" width="9" style="196"/>
    <col min="10497" max="10497" width="35.875" style="196" customWidth="1"/>
    <col min="10498" max="10498" width="15.375" style="196" customWidth="1"/>
    <col min="10499" max="10499" width="28.75" style="196" customWidth="1"/>
    <col min="10500" max="10500" width="24.375" style="196" customWidth="1"/>
    <col min="10501" max="10501" width="28.75" style="196" customWidth="1"/>
    <col min="10502" max="10502" width="25.125" style="196" customWidth="1"/>
    <col min="10503" max="10503" width="21" style="196" customWidth="1"/>
    <col min="10504" max="10752" width="9" style="196"/>
    <col min="10753" max="10753" width="35.875" style="196" customWidth="1"/>
    <col min="10754" max="10754" width="15.375" style="196" customWidth="1"/>
    <col min="10755" max="10755" width="28.75" style="196" customWidth="1"/>
    <col min="10756" max="10756" width="24.375" style="196" customWidth="1"/>
    <col min="10757" max="10757" width="28.75" style="196" customWidth="1"/>
    <col min="10758" max="10758" width="25.125" style="196" customWidth="1"/>
    <col min="10759" max="10759" width="21" style="196" customWidth="1"/>
    <col min="10760" max="11008" width="9" style="196"/>
    <col min="11009" max="11009" width="35.875" style="196" customWidth="1"/>
    <col min="11010" max="11010" width="15.375" style="196" customWidth="1"/>
    <col min="11011" max="11011" width="28.75" style="196" customWidth="1"/>
    <col min="11012" max="11012" width="24.375" style="196" customWidth="1"/>
    <col min="11013" max="11013" width="28.75" style="196" customWidth="1"/>
    <col min="11014" max="11014" width="25.125" style="196" customWidth="1"/>
    <col min="11015" max="11015" width="21" style="196" customWidth="1"/>
    <col min="11016" max="11264" width="9" style="196"/>
    <col min="11265" max="11265" width="35.875" style="196" customWidth="1"/>
    <col min="11266" max="11266" width="15.375" style="196" customWidth="1"/>
    <col min="11267" max="11267" width="28.75" style="196" customWidth="1"/>
    <col min="11268" max="11268" width="24.375" style="196" customWidth="1"/>
    <col min="11269" max="11269" width="28.75" style="196" customWidth="1"/>
    <col min="11270" max="11270" width="25.125" style="196" customWidth="1"/>
    <col min="11271" max="11271" width="21" style="196" customWidth="1"/>
    <col min="11272" max="11520" width="9" style="196"/>
    <col min="11521" max="11521" width="35.875" style="196" customWidth="1"/>
    <col min="11522" max="11522" width="15.375" style="196" customWidth="1"/>
    <col min="11523" max="11523" width="28.75" style="196" customWidth="1"/>
    <col min="11524" max="11524" width="24.375" style="196" customWidth="1"/>
    <col min="11525" max="11525" width="28.75" style="196" customWidth="1"/>
    <col min="11526" max="11526" width="25.125" style="196" customWidth="1"/>
    <col min="11527" max="11527" width="21" style="196" customWidth="1"/>
    <col min="11528" max="11776" width="9" style="196"/>
    <col min="11777" max="11777" width="35.875" style="196" customWidth="1"/>
    <col min="11778" max="11778" width="15.375" style="196" customWidth="1"/>
    <col min="11779" max="11779" width="28.75" style="196" customWidth="1"/>
    <col min="11780" max="11780" width="24.375" style="196" customWidth="1"/>
    <col min="11781" max="11781" width="28.75" style="196" customWidth="1"/>
    <col min="11782" max="11782" width="25.125" style="196" customWidth="1"/>
    <col min="11783" max="11783" width="21" style="196" customWidth="1"/>
    <col min="11784" max="12032" width="9" style="196"/>
    <col min="12033" max="12033" width="35.875" style="196" customWidth="1"/>
    <col min="12034" max="12034" width="15.375" style="196" customWidth="1"/>
    <col min="12035" max="12035" width="28.75" style="196" customWidth="1"/>
    <col min="12036" max="12036" width="24.375" style="196" customWidth="1"/>
    <col min="12037" max="12037" width="28.75" style="196" customWidth="1"/>
    <col min="12038" max="12038" width="25.125" style="196" customWidth="1"/>
    <col min="12039" max="12039" width="21" style="196" customWidth="1"/>
    <col min="12040" max="12288" width="9" style="196"/>
    <col min="12289" max="12289" width="35.875" style="196" customWidth="1"/>
    <col min="12290" max="12290" width="15.375" style="196" customWidth="1"/>
    <col min="12291" max="12291" width="28.75" style="196" customWidth="1"/>
    <col min="12292" max="12292" width="24.375" style="196" customWidth="1"/>
    <col min="12293" max="12293" width="28.75" style="196" customWidth="1"/>
    <col min="12294" max="12294" width="25.125" style="196" customWidth="1"/>
    <col min="12295" max="12295" width="21" style="196" customWidth="1"/>
    <col min="12296" max="12544" width="9" style="196"/>
    <col min="12545" max="12545" width="35.875" style="196" customWidth="1"/>
    <col min="12546" max="12546" width="15.375" style="196" customWidth="1"/>
    <col min="12547" max="12547" width="28.75" style="196" customWidth="1"/>
    <col min="12548" max="12548" width="24.375" style="196" customWidth="1"/>
    <col min="12549" max="12549" width="28.75" style="196" customWidth="1"/>
    <col min="12550" max="12550" width="25.125" style="196" customWidth="1"/>
    <col min="12551" max="12551" width="21" style="196" customWidth="1"/>
    <col min="12552" max="12800" width="9" style="196"/>
    <col min="12801" max="12801" width="35.875" style="196" customWidth="1"/>
    <col min="12802" max="12802" width="15.375" style="196" customWidth="1"/>
    <col min="12803" max="12803" width="28.75" style="196" customWidth="1"/>
    <col min="12804" max="12804" width="24.375" style="196" customWidth="1"/>
    <col min="12805" max="12805" width="28.75" style="196" customWidth="1"/>
    <col min="12806" max="12806" width="25.125" style="196" customWidth="1"/>
    <col min="12807" max="12807" width="21" style="196" customWidth="1"/>
    <col min="12808" max="13056" width="9" style="196"/>
    <col min="13057" max="13057" width="35.875" style="196" customWidth="1"/>
    <col min="13058" max="13058" width="15.375" style="196" customWidth="1"/>
    <col min="13059" max="13059" width="28.75" style="196" customWidth="1"/>
    <col min="13060" max="13060" width="24.375" style="196" customWidth="1"/>
    <col min="13061" max="13061" width="28.75" style="196" customWidth="1"/>
    <col min="13062" max="13062" width="25.125" style="196" customWidth="1"/>
    <col min="13063" max="13063" width="21" style="196" customWidth="1"/>
    <col min="13064" max="13312" width="9" style="196"/>
    <col min="13313" max="13313" width="35.875" style="196" customWidth="1"/>
    <col min="13314" max="13314" width="15.375" style="196" customWidth="1"/>
    <col min="13315" max="13315" width="28.75" style="196" customWidth="1"/>
    <col min="13316" max="13316" width="24.375" style="196" customWidth="1"/>
    <col min="13317" max="13317" width="28.75" style="196" customWidth="1"/>
    <col min="13318" max="13318" width="25.125" style="196" customWidth="1"/>
    <col min="13319" max="13319" width="21" style="196" customWidth="1"/>
    <col min="13320" max="13568" width="9" style="196"/>
    <col min="13569" max="13569" width="35.875" style="196" customWidth="1"/>
    <col min="13570" max="13570" width="15.375" style="196" customWidth="1"/>
    <col min="13571" max="13571" width="28.75" style="196" customWidth="1"/>
    <col min="13572" max="13572" width="24.375" style="196" customWidth="1"/>
    <col min="13573" max="13573" width="28.75" style="196" customWidth="1"/>
    <col min="13574" max="13574" width="25.125" style="196" customWidth="1"/>
    <col min="13575" max="13575" width="21" style="196" customWidth="1"/>
    <col min="13576" max="13824" width="9" style="196"/>
    <col min="13825" max="13825" width="35.875" style="196" customWidth="1"/>
    <col min="13826" max="13826" width="15.375" style="196" customWidth="1"/>
    <col min="13827" max="13827" width="28.75" style="196" customWidth="1"/>
    <col min="13828" max="13828" width="24.375" style="196" customWidth="1"/>
    <col min="13829" max="13829" width="28.75" style="196" customWidth="1"/>
    <col min="13830" max="13830" width="25.125" style="196" customWidth="1"/>
    <col min="13831" max="13831" width="21" style="196" customWidth="1"/>
    <col min="13832" max="14080" width="9" style="196"/>
    <col min="14081" max="14081" width="35.875" style="196" customWidth="1"/>
    <col min="14082" max="14082" width="15.375" style="196" customWidth="1"/>
    <col min="14083" max="14083" width="28.75" style="196" customWidth="1"/>
    <col min="14084" max="14084" width="24.375" style="196" customWidth="1"/>
    <col min="14085" max="14085" width="28.75" style="196" customWidth="1"/>
    <col min="14086" max="14086" width="25.125" style="196" customWidth="1"/>
    <col min="14087" max="14087" width="21" style="196" customWidth="1"/>
    <col min="14088" max="14336" width="9" style="196"/>
    <col min="14337" max="14337" width="35.875" style="196" customWidth="1"/>
    <col min="14338" max="14338" width="15.375" style="196" customWidth="1"/>
    <col min="14339" max="14339" width="28.75" style="196" customWidth="1"/>
    <col min="14340" max="14340" width="24.375" style="196" customWidth="1"/>
    <col min="14341" max="14341" width="28.75" style="196" customWidth="1"/>
    <col min="14342" max="14342" width="25.125" style="196" customWidth="1"/>
    <col min="14343" max="14343" width="21" style="196" customWidth="1"/>
    <col min="14344" max="14592" width="9" style="196"/>
    <col min="14593" max="14593" width="35.875" style="196" customWidth="1"/>
    <col min="14594" max="14594" width="15.375" style="196" customWidth="1"/>
    <col min="14595" max="14595" width="28.75" style="196" customWidth="1"/>
    <col min="14596" max="14596" width="24.375" style="196" customWidth="1"/>
    <col min="14597" max="14597" width="28.75" style="196" customWidth="1"/>
    <col min="14598" max="14598" width="25.125" style="196" customWidth="1"/>
    <col min="14599" max="14599" width="21" style="196" customWidth="1"/>
    <col min="14600" max="14848" width="9" style="196"/>
    <col min="14849" max="14849" width="35.875" style="196" customWidth="1"/>
    <col min="14850" max="14850" width="15.375" style="196" customWidth="1"/>
    <col min="14851" max="14851" width="28.75" style="196" customWidth="1"/>
    <col min="14852" max="14852" width="24.375" style="196" customWidth="1"/>
    <col min="14853" max="14853" width="28.75" style="196" customWidth="1"/>
    <col min="14854" max="14854" width="25.125" style="196" customWidth="1"/>
    <col min="14855" max="14855" width="21" style="196" customWidth="1"/>
    <col min="14856" max="15104" width="9" style="196"/>
    <col min="15105" max="15105" width="35.875" style="196" customWidth="1"/>
    <col min="15106" max="15106" width="15.375" style="196" customWidth="1"/>
    <col min="15107" max="15107" width="28.75" style="196" customWidth="1"/>
    <col min="15108" max="15108" width="24.375" style="196" customWidth="1"/>
    <col min="15109" max="15109" width="28.75" style="196" customWidth="1"/>
    <col min="15110" max="15110" width="25.125" style="196" customWidth="1"/>
    <col min="15111" max="15111" width="21" style="196" customWidth="1"/>
    <col min="15112" max="15360" width="9" style="196"/>
    <col min="15361" max="15361" width="35.875" style="196" customWidth="1"/>
    <col min="15362" max="15362" width="15.375" style="196" customWidth="1"/>
    <col min="15363" max="15363" width="28.75" style="196" customWidth="1"/>
    <col min="15364" max="15364" width="24.375" style="196" customWidth="1"/>
    <col min="15365" max="15365" width="28.75" style="196" customWidth="1"/>
    <col min="15366" max="15366" width="25.125" style="196" customWidth="1"/>
    <col min="15367" max="15367" width="21" style="196" customWidth="1"/>
    <col min="15368" max="15616" width="9" style="196"/>
    <col min="15617" max="15617" width="35.875" style="196" customWidth="1"/>
    <col min="15618" max="15618" width="15.375" style="196" customWidth="1"/>
    <col min="15619" max="15619" width="28.75" style="196" customWidth="1"/>
    <col min="15620" max="15620" width="24.375" style="196" customWidth="1"/>
    <col min="15621" max="15621" width="28.75" style="196" customWidth="1"/>
    <col min="15622" max="15622" width="25.125" style="196" customWidth="1"/>
    <col min="15623" max="15623" width="21" style="196" customWidth="1"/>
    <col min="15624" max="15872" width="9" style="196"/>
    <col min="15873" max="15873" width="35.875" style="196" customWidth="1"/>
    <col min="15874" max="15874" width="15.375" style="196" customWidth="1"/>
    <col min="15875" max="15875" width="28.75" style="196" customWidth="1"/>
    <col min="15876" max="15876" width="24.375" style="196" customWidth="1"/>
    <col min="15877" max="15877" width="28.75" style="196" customWidth="1"/>
    <col min="15878" max="15878" width="25.125" style="196" customWidth="1"/>
    <col min="15879" max="15879" width="21" style="196" customWidth="1"/>
    <col min="15880" max="16128" width="9" style="196"/>
    <col min="16129" max="16129" width="35.875" style="196" customWidth="1"/>
    <col min="16130" max="16130" width="15.375" style="196" customWidth="1"/>
    <col min="16131" max="16131" width="28.75" style="196" customWidth="1"/>
    <col min="16132" max="16132" width="24.375" style="196" customWidth="1"/>
    <col min="16133" max="16133" width="28.75" style="196" customWidth="1"/>
    <col min="16134" max="16134" width="25.125" style="196" customWidth="1"/>
    <col min="16135" max="16135" width="21" style="196" customWidth="1"/>
    <col min="16136" max="16384" width="9" style="196"/>
  </cols>
  <sheetData>
    <row r="1" spans="1:7" x14ac:dyDescent="0.2">
      <c r="G1" s="196" t="s">
        <v>352</v>
      </c>
    </row>
    <row r="2" spans="1:7" x14ac:dyDescent="0.2">
      <c r="A2" s="267" t="s">
        <v>318</v>
      </c>
      <c r="B2" s="267"/>
      <c r="C2" s="267"/>
      <c r="D2" s="267"/>
      <c r="E2" s="267"/>
      <c r="F2" s="267"/>
      <c r="G2" s="267"/>
    </row>
    <row r="3" spans="1:7" ht="84.75" customHeight="1" x14ac:dyDescent="0.2">
      <c r="A3" s="213" t="s">
        <v>6</v>
      </c>
      <c r="B3" s="213" t="s">
        <v>57</v>
      </c>
      <c r="C3" s="213" t="s">
        <v>319</v>
      </c>
      <c r="D3" s="213" t="s">
        <v>320</v>
      </c>
      <c r="E3" s="213" t="s">
        <v>321</v>
      </c>
      <c r="F3" s="213" t="s">
        <v>322</v>
      </c>
      <c r="G3" s="213" t="s">
        <v>323</v>
      </c>
    </row>
    <row r="4" spans="1:7" x14ac:dyDescent="0.2">
      <c r="A4" s="198" t="s">
        <v>324</v>
      </c>
      <c r="B4" s="207">
        <v>3077805</v>
      </c>
      <c r="C4" s="207">
        <v>303347</v>
      </c>
      <c r="D4" s="207">
        <v>0</v>
      </c>
      <c r="E4" s="207">
        <v>1734458</v>
      </c>
      <c r="F4" s="207">
        <v>0</v>
      </c>
      <c r="G4" s="207">
        <v>1040000</v>
      </c>
    </row>
    <row r="5" spans="1:7" x14ac:dyDescent="0.2">
      <c r="A5" s="199" t="s">
        <v>325</v>
      </c>
      <c r="B5" s="208">
        <v>3077805</v>
      </c>
      <c r="C5" s="208">
        <v>303347</v>
      </c>
      <c r="D5" s="208">
        <v>0</v>
      </c>
      <c r="E5" s="208">
        <v>1734458</v>
      </c>
      <c r="F5" s="208">
        <v>0</v>
      </c>
      <c r="G5" s="208">
        <v>1040000</v>
      </c>
    </row>
    <row r="6" spans="1:7" ht="25.5" x14ac:dyDescent="0.2">
      <c r="A6" s="199" t="s">
        <v>326</v>
      </c>
      <c r="B6" s="208">
        <v>609757</v>
      </c>
      <c r="C6" s="208">
        <v>100258</v>
      </c>
      <c r="D6" s="208">
        <v>0</v>
      </c>
      <c r="E6" s="208">
        <v>311379</v>
      </c>
      <c r="F6" s="208">
        <v>0</v>
      </c>
      <c r="G6" s="208">
        <v>198120</v>
      </c>
    </row>
    <row r="7" spans="1:7" ht="25.5" x14ac:dyDescent="0.2">
      <c r="A7" s="198" t="s">
        <v>327</v>
      </c>
      <c r="B7" s="207">
        <v>199500</v>
      </c>
      <c r="C7" s="207">
        <v>199500</v>
      </c>
      <c r="D7" s="207">
        <v>0</v>
      </c>
      <c r="E7" s="207">
        <v>0</v>
      </c>
      <c r="F7" s="207">
        <v>0</v>
      </c>
      <c r="G7" s="207">
        <v>0</v>
      </c>
    </row>
    <row r="8" spans="1:7" x14ac:dyDescent="0.2">
      <c r="A8" s="198" t="s">
        <v>328</v>
      </c>
      <c r="B8" s="207">
        <v>48000</v>
      </c>
      <c r="C8" s="207">
        <v>48000</v>
      </c>
      <c r="D8" s="207">
        <v>0</v>
      </c>
      <c r="E8" s="207">
        <v>0</v>
      </c>
      <c r="F8" s="207">
        <v>0</v>
      </c>
      <c r="G8" s="207">
        <v>0</v>
      </c>
    </row>
    <row r="9" spans="1:7" x14ac:dyDescent="0.2">
      <c r="A9" s="198" t="s">
        <v>329</v>
      </c>
      <c r="B9" s="207">
        <v>247500</v>
      </c>
      <c r="C9" s="207">
        <v>247500</v>
      </c>
      <c r="D9" s="207">
        <v>0</v>
      </c>
      <c r="E9" s="207">
        <v>0</v>
      </c>
      <c r="F9" s="207">
        <v>0</v>
      </c>
      <c r="G9" s="207">
        <v>0</v>
      </c>
    </row>
    <row r="10" spans="1:7" x14ac:dyDescent="0.2">
      <c r="A10" s="198" t="s">
        <v>330</v>
      </c>
      <c r="B10" s="207">
        <v>619306</v>
      </c>
      <c r="C10" s="207">
        <v>619306</v>
      </c>
      <c r="D10" s="207">
        <v>0</v>
      </c>
      <c r="E10" s="207">
        <v>0</v>
      </c>
      <c r="F10" s="207">
        <v>0</v>
      </c>
      <c r="G10" s="207">
        <v>0</v>
      </c>
    </row>
    <row r="11" spans="1:7" ht="25.5" x14ac:dyDescent="0.2">
      <c r="A11" s="198" t="s">
        <v>331</v>
      </c>
      <c r="B11" s="207">
        <v>530000</v>
      </c>
      <c r="C11" s="207">
        <v>0</v>
      </c>
      <c r="D11" s="207">
        <v>0</v>
      </c>
      <c r="E11" s="207">
        <v>0</v>
      </c>
      <c r="F11" s="207">
        <v>0</v>
      </c>
      <c r="G11" s="207">
        <v>530000</v>
      </c>
    </row>
    <row r="12" spans="1:7" x14ac:dyDescent="0.2">
      <c r="A12" s="198" t="s">
        <v>332</v>
      </c>
      <c r="B12" s="207">
        <v>3868956</v>
      </c>
      <c r="C12" s="207">
        <v>2121526</v>
      </c>
      <c r="D12" s="207">
        <v>0</v>
      </c>
      <c r="E12" s="207">
        <v>1429558</v>
      </c>
      <c r="F12" s="207">
        <v>0</v>
      </c>
      <c r="G12" s="207">
        <v>317872</v>
      </c>
    </row>
    <row r="13" spans="1:7" ht="25.5" x14ac:dyDescent="0.2">
      <c r="A13" s="198" t="s">
        <v>333</v>
      </c>
      <c r="B13" s="207">
        <v>5018262</v>
      </c>
      <c r="C13" s="207">
        <v>2740832</v>
      </c>
      <c r="D13" s="207">
        <v>0</v>
      </c>
      <c r="E13" s="207">
        <v>1429558</v>
      </c>
      <c r="F13" s="207">
        <v>0</v>
      </c>
      <c r="G13" s="207">
        <v>847872</v>
      </c>
    </row>
    <row r="14" spans="1:7" ht="25.5" x14ac:dyDescent="0.2">
      <c r="A14" s="198" t="s">
        <v>334</v>
      </c>
      <c r="B14" s="207">
        <v>595503</v>
      </c>
      <c r="C14" s="207">
        <v>159017</v>
      </c>
      <c r="D14" s="207">
        <v>0</v>
      </c>
      <c r="E14" s="207">
        <v>293386</v>
      </c>
      <c r="F14" s="207">
        <v>0</v>
      </c>
      <c r="G14" s="207">
        <v>143100</v>
      </c>
    </row>
    <row r="15" spans="1:7" x14ac:dyDescent="0.2">
      <c r="A15" s="198" t="s">
        <v>335</v>
      </c>
      <c r="B15" s="207">
        <v>21038000</v>
      </c>
      <c r="C15" s="207">
        <v>2000</v>
      </c>
      <c r="D15" s="207">
        <v>0</v>
      </c>
      <c r="E15" s="207">
        <v>21036000</v>
      </c>
      <c r="F15" s="207">
        <v>0</v>
      </c>
      <c r="G15" s="207">
        <v>0</v>
      </c>
    </row>
    <row r="16" spans="1:7" x14ac:dyDescent="0.2">
      <c r="A16" s="198" t="s">
        <v>336</v>
      </c>
      <c r="B16" s="207">
        <v>109591</v>
      </c>
      <c r="C16" s="207">
        <v>109591</v>
      </c>
      <c r="D16" s="207">
        <v>0</v>
      </c>
      <c r="E16" s="207">
        <v>0</v>
      </c>
      <c r="F16" s="207">
        <v>0</v>
      </c>
      <c r="G16" s="207">
        <v>0</v>
      </c>
    </row>
    <row r="17" spans="1:7" ht="25.5" x14ac:dyDescent="0.2">
      <c r="A17" s="198" t="s">
        <v>337</v>
      </c>
      <c r="B17" s="207">
        <v>21743094</v>
      </c>
      <c r="C17" s="207">
        <v>270608</v>
      </c>
      <c r="D17" s="207">
        <v>0</v>
      </c>
      <c r="E17" s="207">
        <v>21329386</v>
      </c>
      <c r="F17" s="207">
        <v>0</v>
      </c>
      <c r="G17" s="207">
        <v>143100</v>
      </c>
    </row>
    <row r="18" spans="1:7" x14ac:dyDescent="0.2">
      <c r="A18" s="199" t="s">
        <v>338</v>
      </c>
      <c r="B18" s="208">
        <v>27008856</v>
      </c>
      <c r="C18" s="208">
        <v>3258940</v>
      </c>
      <c r="D18" s="208">
        <v>0</v>
      </c>
      <c r="E18" s="208">
        <v>22758944</v>
      </c>
      <c r="F18" s="208">
        <v>0</v>
      </c>
      <c r="G18" s="208">
        <v>990972</v>
      </c>
    </row>
    <row r="19" spans="1:7" ht="25.5" x14ac:dyDescent="0.2">
      <c r="A19" s="198" t="s">
        <v>339</v>
      </c>
      <c r="B19" s="207">
        <v>3600000</v>
      </c>
      <c r="C19" s="207">
        <v>0</v>
      </c>
      <c r="D19" s="207">
        <v>3600000</v>
      </c>
      <c r="E19" s="207">
        <v>0</v>
      </c>
      <c r="F19" s="207">
        <v>0</v>
      </c>
      <c r="G19" s="207">
        <v>0</v>
      </c>
    </row>
    <row r="20" spans="1:7" ht="25.5" x14ac:dyDescent="0.2">
      <c r="A20" s="198" t="s">
        <v>340</v>
      </c>
      <c r="B20" s="207">
        <v>3600000</v>
      </c>
      <c r="C20" s="207">
        <v>0</v>
      </c>
      <c r="D20" s="207">
        <v>3600000</v>
      </c>
      <c r="E20" s="207">
        <v>0</v>
      </c>
      <c r="F20" s="207">
        <v>0</v>
      </c>
      <c r="G20" s="207">
        <v>0</v>
      </c>
    </row>
    <row r="21" spans="1:7" ht="25.5" x14ac:dyDescent="0.2">
      <c r="A21" s="198" t="s">
        <v>341</v>
      </c>
      <c r="B21" s="207">
        <v>4741449</v>
      </c>
      <c r="C21" s="207">
        <v>0</v>
      </c>
      <c r="D21" s="207">
        <v>0</v>
      </c>
      <c r="E21" s="207">
        <v>0</v>
      </c>
      <c r="F21" s="207">
        <v>4741449</v>
      </c>
      <c r="G21" s="207">
        <v>0</v>
      </c>
    </row>
    <row r="22" spans="1:7" x14ac:dyDescent="0.2">
      <c r="A22" s="198" t="s">
        <v>342</v>
      </c>
      <c r="B22" s="207">
        <v>4741449</v>
      </c>
      <c r="C22" s="207">
        <v>0</v>
      </c>
      <c r="D22" s="207">
        <v>0</v>
      </c>
      <c r="E22" s="207">
        <v>0</v>
      </c>
      <c r="F22" s="207">
        <v>4741449</v>
      </c>
      <c r="G22" s="207">
        <v>0</v>
      </c>
    </row>
    <row r="23" spans="1:7" ht="38.25" x14ac:dyDescent="0.2">
      <c r="A23" s="199" t="s">
        <v>343</v>
      </c>
      <c r="B23" s="208">
        <v>8341449</v>
      </c>
      <c r="C23" s="208">
        <v>0</v>
      </c>
      <c r="D23" s="208">
        <v>3600000</v>
      </c>
      <c r="E23" s="208">
        <v>0</v>
      </c>
      <c r="F23" s="208">
        <v>4741449</v>
      </c>
      <c r="G23" s="208">
        <v>0</v>
      </c>
    </row>
    <row r="24" spans="1:7" x14ac:dyDescent="0.2">
      <c r="A24" s="198" t="s">
        <v>344</v>
      </c>
      <c r="B24" s="207">
        <v>84977115</v>
      </c>
      <c r="C24" s="207">
        <v>0</v>
      </c>
      <c r="D24" s="207">
        <v>0</v>
      </c>
      <c r="E24" s="207">
        <v>83227115</v>
      </c>
      <c r="F24" s="207">
        <v>0</v>
      </c>
      <c r="G24" s="207">
        <v>1750000</v>
      </c>
    </row>
    <row r="25" spans="1:7" ht="25.5" x14ac:dyDescent="0.2">
      <c r="A25" s="198" t="s">
        <v>345</v>
      </c>
      <c r="B25" s="207">
        <v>1907550</v>
      </c>
      <c r="C25" s="207">
        <v>0</v>
      </c>
      <c r="D25" s="207">
        <v>0</v>
      </c>
      <c r="E25" s="207">
        <v>1435050</v>
      </c>
      <c r="F25" s="207">
        <v>0</v>
      </c>
      <c r="G25" s="207">
        <v>472500</v>
      </c>
    </row>
    <row r="26" spans="1:7" x14ac:dyDescent="0.2">
      <c r="A26" s="199" t="s">
        <v>346</v>
      </c>
      <c r="B26" s="208">
        <v>86884665</v>
      </c>
      <c r="C26" s="208">
        <v>0</v>
      </c>
      <c r="D26" s="208">
        <v>0</v>
      </c>
      <c r="E26" s="208">
        <v>84662165</v>
      </c>
      <c r="F26" s="208">
        <v>0</v>
      </c>
      <c r="G26" s="208">
        <v>2222500</v>
      </c>
    </row>
    <row r="27" spans="1:7" ht="25.5" x14ac:dyDescent="0.2">
      <c r="A27" s="199" t="s">
        <v>347</v>
      </c>
      <c r="B27" s="208">
        <v>125922532</v>
      </c>
      <c r="C27" s="208">
        <v>3662545</v>
      </c>
      <c r="D27" s="208">
        <v>3600000</v>
      </c>
      <c r="E27" s="208">
        <v>109466946</v>
      </c>
      <c r="F27" s="208">
        <v>4741449</v>
      </c>
      <c r="G27" s="208">
        <v>4451592</v>
      </c>
    </row>
    <row r="28" spans="1:7" ht="25.5" x14ac:dyDescent="0.2">
      <c r="A28" s="198" t="s">
        <v>348</v>
      </c>
      <c r="B28" s="207">
        <v>679268579</v>
      </c>
      <c r="C28" s="207">
        <v>0</v>
      </c>
      <c r="D28" s="207">
        <v>679268579</v>
      </c>
      <c r="E28" s="207">
        <v>0</v>
      </c>
      <c r="F28" s="207">
        <v>0</v>
      </c>
      <c r="G28" s="207">
        <v>0</v>
      </c>
    </row>
    <row r="29" spans="1:7" ht="25.5" x14ac:dyDescent="0.2">
      <c r="A29" s="198" t="s">
        <v>349</v>
      </c>
      <c r="B29" s="207">
        <v>679268579</v>
      </c>
      <c r="C29" s="207">
        <v>0</v>
      </c>
      <c r="D29" s="207">
        <v>679268579</v>
      </c>
      <c r="E29" s="207">
        <v>0</v>
      </c>
      <c r="F29" s="207">
        <v>0</v>
      </c>
      <c r="G29" s="207">
        <v>0</v>
      </c>
    </row>
    <row r="30" spans="1:7" ht="25.5" x14ac:dyDescent="0.2">
      <c r="A30" s="199" t="s">
        <v>350</v>
      </c>
      <c r="B30" s="208">
        <v>679268579</v>
      </c>
      <c r="C30" s="208">
        <v>0</v>
      </c>
      <c r="D30" s="208">
        <v>679268579</v>
      </c>
      <c r="E30" s="208">
        <v>0</v>
      </c>
      <c r="F30" s="208">
        <v>0</v>
      </c>
      <c r="G30" s="208">
        <v>0</v>
      </c>
    </row>
    <row r="31" spans="1:7" x14ac:dyDescent="0.2">
      <c r="A31" s="199" t="s">
        <v>351</v>
      </c>
      <c r="B31" s="208">
        <v>805191111</v>
      </c>
      <c r="C31" s="208">
        <v>3662545</v>
      </c>
      <c r="D31" s="208">
        <v>682868579</v>
      </c>
      <c r="E31" s="208">
        <v>109466946</v>
      </c>
      <c r="F31" s="208">
        <v>4741449</v>
      </c>
      <c r="G31" s="208">
        <v>4451592</v>
      </c>
    </row>
    <row r="34" spans="1:6" ht="14.25" customHeight="1" x14ac:dyDescent="0.2">
      <c r="A34" s="268" t="s">
        <v>382</v>
      </c>
      <c r="B34" s="268"/>
      <c r="C34" s="268"/>
      <c r="D34" s="268"/>
      <c r="E34" s="268"/>
      <c r="F34" s="268"/>
    </row>
    <row r="35" spans="1:6" ht="42.75" customHeight="1" x14ac:dyDescent="0.2">
      <c r="A35" s="214" t="s">
        <v>6</v>
      </c>
      <c r="B35" s="214" t="s">
        <v>57</v>
      </c>
      <c r="C35" s="214" t="s">
        <v>378</v>
      </c>
      <c r="D35" s="214" t="s">
        <v>379</v>
      </c>
      <c r="E35" s="214" t="s">
        <v>380</v>
      </c>
      <c r="F35" s="214" t="s">
        <v>381</v>
      </c>
    </row>
    <row r="36" spans="1:6" ht="25.5" x14ac:dyDescent="0.2">
      <c r="A36" s="203" t="s">
        <v>353</v>
      </c>
      <c r="B36" s="209">
        <v>126386527</v>
      </c>
      <c r="C36" s="209">
        <v>22679145</v>
      </c>
      <c r="D36" s="209">
        <v>0</v>
      </c>
      <c r="E36" s="216">
        <v>58010776</v>
      </c>
      <c r="F36" s="209">
        <v>45696606</v>
      </c>
    </row>
    <row r="37" spans="1:6" x14ac:dyDescent="0.2">
      <c r="A37" s="203" t="s">
        <v>354</v>
      </c>
      <c r="B37" s="209">
        <v>11599658</v>
      </c>
      <c r="C37" s="209">
        <v>1726605</v>
      </c>
      <c r="D37" s="209">
        <v>0</v>
      </c>
      <c r="E37" s="216">
        <v>5464877</v>
      </c>
      <c r="F37" s="209">
        <v>4408176</v>
      </c>
    </row>
    <row r="38" spans="1:6" ht="25.5" x14ac:dyDescent="0.2">
      <c r="A38" s="203" t="s">
        <v>355</v>
      </c>
      <c r="B38" s="209">
        <v>2266757</v>
      </c>
      <c r="C38" s="209">
        <v>592885</v>
      </c>
      <c r="D38" s="209">
        <v>0</v>
      </c>
      <c r="E38" s="216">
        <v>947250</v>
      </c>
      <c r="F38" s="209">
        <v>726622</v>
      </c>
    </row>
    <row r="39" spans="1:6" x14ac:dyDescent="0.2">
      <c r="A39" s="203" t="s">
        <v>356</v>
      </c>
      <c r="B39" s="209">
        <v>4374303</v>
      </c>
      <c r="C39" s="209">
        <v>783320</v>
      </c>
      <c r="D39" s="209">
        <v>0</v>
      </c>
      <c r="E39" s="216">
        <v>2107649</v>
      </c>
      <c r="F39" s="209">
        <v>1483334</v>
      </c>
    </row>
    <row r="40" spans="1:6" x14ac:dyDescent="0.2">
      <c r="A40" s="203" t="s">
        <v>357</v>
      </c>
      <c r="B40" s="209">
        <v>5210771</v>
      </c>
      <c r="C40" s="209">
        <v>229475</v>
      </c>
      <c r="D40" s="209">
        <v>0</v>
      </c>
      <c r="E40" s="216">
        <v>4025442</v>
      </c>
      <c r="F40" s="209">
        <v>955854</v>
      </c>
    </row>
    <row r="41" spans="1:6" x14ac:dyDescent="0.2">
      <c r="A41" s="203" t="s">
        <v>358</v>
      </c>
      <c r="B41" s="209">
        <v>668000</v>
      </c>
      <c r="C41" s="209">
        <v>103000</v>
      </c>
      <c r="D41" s="209">
        <v>0</v>
      </c>
      <c r="E41" s="216">
        <v>341000</v>
      </c>
      <c r="F41" s="209">
        <v>224000</v>
      </c>
    </row>
    <row r="42" spans="1:6" ht="25.5" x14ac:dyDescent="0.2">
      <c r="A42" s="203" t="s">
        <v>359</v>
      </c>
      <c r="B42" s="209">
        <v>4962883</v>
      </c>
      <c r="C42" s="209">
        <v>1280938</v>
      </c>
      <c r="D42" s="209">
        <v>0</v>
      </c>
      <c r="E42" s="216">
        <v>1995163</v>
      </c>
      <c r="F42" s="209">
        <v>1686782</v>
      </c>
    </row>
    <row r="43" spans="1:6" x14ac:dyDescent="0.2">
      <c r="A43" s="203" t="s">
        <v>324</v>
      </c>
      <c r="B43" s="209">
        <v>450808</v>
      </c>
      <c r="C43" s="209">
        <v>0</v>
      </c>
      <c r="D43" s="209">
        <v>0</v>
      </c>
      <c r="E43" s="216">
        <v>198400</v>
      </c>
      <c r="F43" s="209">
        <v>252408</v>
      </c>
    </row>
    <row r="44" spans="1:6" x14ac:dyDescent="0.2">
      <c r="A44" s="205" t="s">
        <v>325</v>
      </c>
      <c r="B44" s="210">
        <v>155919707</v>
      </c>
      <c r="C44" s="210">
        <v>27395368</v>
      </c>
      <c r="D44" s="210">
        <v>0</v>
      </c>
      <c r="E44" s="217">
        <v>73090557</v>
      </c>
      <c r="F44" s="210">
        <v>55433782</v>
      </c>
    </row>
    <row r="45" spans="1:6" ht="25.5" x14ac:dyDescent="0.2">
      <c r="A45" s="205" t="s">
        <v>326</v>
      </c>
      <c r="B45" s="210">
        <v>31964606</v>
      </c>
      <c r="C45" s="210">
        <v>5549959</v>
      </c>
      <c r="D45" s="210">
        <v>0</v>
      </c>
      <c r="E45" s="217">
        <v>14748879</v>
      </c>
      <c r="F45" s="210">
        <v>11665768</v>
      </c>
    </row>
    <row r="46" spans="1:6" x14ac:dyDescent="0.2">
      <c r="A46" s="203" t="s">
        <v>360</v>
      </c>
      <c r="B46" s="209">
        <v>299509</v>
      </c>
      <c r="C46" s="209">
        <v>18507</v>
      </c>
      <c r="D46" s="209">
        <v>0</v>
      </c>
      <c r="E46" s="216">
        <v>240521</v>
      </c>
      <c r="F46" s="209">
        <v>40481</v>
      </c>
    </row>
    <row r="47" spans="1:6" x14ac:dyDescent="0.2">
      <c r="A47" s="203" t="s">
        <v>361</v>
      </c>
      <c r="B47" s="209">
        <v>3414986</v>
      </c>
      <c r="C47" s="209">
        <v>488521</v>
      </c>
      <c r="D47" s="209">
        <v>0</v>
      </c>
      <c r="E47" s="216">
        <v>1481887</v>
      </c>
      <c r="F47" s="209">
        <v>1444578</v>
      </c>
    </row>
    <row r="48" spans="1:6" x14ac:dyDescent="0.2">
      <c r="A48" s="203" t="s">
        <v>362</v>
      </c>
      <c r="B48" s="209">
        <v>3714495</v>
      </c>
      <c r="C48" s="209">
        <v>507028</v>
      </c>
      <c r="D48" s="209">
        <v>0</v>
      </c>
      <c r="E48" s="216">
        <v>1722408</v>
      </c>
      <c r="F48" s="209">
        <v>1485059</v>
      </c>
    </row>
    <row r="49" spans="1:6" ht="25.5" x14ac:dyDescent="0.2">
      <c r="A49" s="203" t="s">
        <v>327</v>
      </c>
      <c r="B49" s="209">
        <v>2011434</v>
      </c>
      <c r="C49" s="209">
        <v>406349</v>
      </c>
      <c r="D49" s="209">
        <v>0</v>
      </c>
      <c r="E49" s="216">
        <v>867097</v>
      </c>
      <c r="F49" s="209">
        <v>737988</v>
      </c>
    </row>
    <row r="50" spans="1:6" x14ac:dyDescent="0.2">
      <c r="A50" s="203" t="s">
        <v>328</v>
      </c>
      <c r="B50" s="209">
        <v>1274261</v>
      </c>
      <c r="C50" s="209">
        <v>122485</v>
      </c>
      <c r="D50" s="209">
        <v>0</v>
      </c>
      <c r="E50" s="216">
        <v>675185</v>
      </c>
      <c r="F50" s="209">
        <v>476591</v>
      </c>
    </row>
    <row r="51" spans="1:6" x14ac:dyDescent="0.2">
      <c r="A51" s="203" t="s">
        <v>329</v>
      </c>
      <c r="B51" s="209">
        <v>3285695</v>
      </c>
      <c r="C51" s="209">
        <v>528834</v>
      </c>
      <c r="D51" s="209">
        <v>0</v>
      </c>
      <c r="E51" s="216">
        <v>1542282</v>
      </c>
      <c r="F51" s="209">
        <v>1214579</v>
      </c>
    </row>
    <row r="52" spans="1:6" x14ac:dyDescent="0.2">
      <c r="A52" s="203" t="s">
        <v>363</v>
      </c>
      <c r="B52" s="209">
        <v>2675533</v>
      </c>
      <c r="C52" s="209">
        <v>1387704</v>
      </c>
      <c r="D52" s="209">
        <v>0</v>
      </c>
      <c r="E52" s="216">
        <v>763616</v>
      </c>
      <c r="F52" s="209">
        <v>524213</v>
      </c>
    </row>
    <row r="53" spans="1:6" x14ac:dyDescent="0.2">
      <c r="A53" s="203" t="s">
        <v>364</v>
      </c>
      <c r="B53" s="209">
        <v>2731002</v>
      </c>
      <c r="C53" s="209">
        <v>2347267</v>
      </c>
      <c r="D53" s="209">
        <v>4144</v>
      </c>
      <c r="E53" s="216">
        <v>379591</v>
      </c>
      <c r="F53" s="209">
        <v>0</v>
      </c>
    </row>
    <row r="54" spans="1:6" x14ac:dyDescent="0.2">
      <c r="A54" s="203" t="s">
        <v>365</v>
      </c>
      <c r="B54" s="209">
        <v>135017</v>
      </c>
      <c r="C54" s="209">
        <v>23622</v>
      </c>
      <c r="D54" s="209">
        <v>0</v>
      </c>
      <c r="E54" s="216">
        <v>26328</v>
      </c>
      <c r="F54" s="209">
        <v>85067</v>
      </c>
    </row>
    <row r="55" spans="1:6" x14ac:dyDescent="0.2">
      <c r="A55" s="203" t="s">
        <v>366</v>
      </c>
      <c r="B55" s="209">
        <v>1254885</v>
      </c>
      <c r="C55" s="209">
        <v>51124</v>
      </c>
      <c r="D55" s="209">
        <v>0</v>
      </c>
      <c r="E55" s="216">
        <v>621353</v>
      </c>
      <c r="F55" s="209">
        <v>582408</v>
      </c>
    </row>
    <row r="56" spans="1:6" ht="25.5" x14ac:dyDescent="0.2">
      <c r="A56" s="203" t="s">
        <v>331</v>
      </c>
      <c r="B56" s="209">
        <v>3698668</v>
      </c>
      <c r="C56" s="209">
        <v>606596</v>
      </c>
      <c r="D56" s="209">
        <v>0</v>
      </c>
      <c r="E56" s="216">
        <v>1304280</v>
      </c>
      <c r="F56" s="209">
        <v>1787792</v>
      </c>
    </row>
    <row r="57" spans="1:6" x14ac:dyDescent="0.2">
      <c r="A57" s="203" t="s">
        <v>332</v>
      </c>
      <c r="B57" s="209">
        <v>2726542</v>
      </c>
      <c r="C57" s="209">
        <v>1114438</v>
      </c>
      <c r="D57" s="209">
        <v>0</v>
      </c>
      <c r="E57" s="216">
        <v>1001002</v>
      </c>
      <c r="F57" s="209">
        <v>611102</v>
      </c>
    </row>
    <row r="58" spans="1:6" x14ac:dyDescent="0.2">
      <c r="A58" s="203" t="s">
        <v>367</v>
      </c>
      <c r="B58" s="209">
        <v>33836</v>
      </c>
      <c r="C58" s="209">
        <v>6767</v>
      </c>
      <c r="D58" s="209">
        <v>0</v>
      </c>
      <c r="E58" s="216">
        <v>13534</v>
      </c>
      <c r="F58" s="209">
        <v>13535</v>
      </c>
    </row>
    <row r="59" spans="1:6" ht="25.5" x14ac:dyDescent="0.2">
      <c r="A59" s="203" t="s">
        <v>333</v>
      </c>
      <c r="B59" s="209">
        <v>13221647</v>
      </c>
      <c r="C59" s="209">
        <v>5530751</v>
      </c>
      <c r="D59" s="209">
        <v>4144</v>
      </c>
      <c r="E59" s="216">
        <v>4096170</v>
      </c>
      <c r="F59" s="209">
        <v>3590582</v>
      </c>
    </row>
    <row r="60" spans="1:6" x14ac:dyDescent="0.2">
      <c r="A60" s="203" t="s">
        <v>368</v>
      </c>
      <c r="B60" s="209">
        <v>752135</v>
      </c>
      <c r="C60" s="209">
        <v>29530</v>
      </c>
      <c r="D60" s="209">
        <v>0</v>
      </c>
      <c r="E60" s="216">
        <v>222121</v>
      </c>
      <c r="F60" s="209">
        <v>500484</v>
      </c>
    </row>
    <row r="61" spans="1:6" x14ac:dyDescent="0.2">
      <c r="A61" s="203" t="s">
        <v>369</v>
      </c>
      <c r="B61" s="209">
        <v>30606</v>
      </c>
      <c r="C61" s="209">
        <v>6121</v>
      </c>
      <c r="D61" s="209">
        <v>0</v>
      </c>
      <c r="E61" s="216">
        <v>12242</v>
      </c>
      <c r="F61" s="209">
        <v>12243</v>
      </c>
    </row>
    <row r="62" spans="1:6" ht="25.5" x14ac:dyDescent="0.2">
      <c r="A62" s="203" t="s">
        <v>370</v>
      </c>
      <c r="B62" s="209">
        <v>782741</v>
      </c>
      <c r="C62" s="209">
        <v>35651</v>
      </c>
      <c r="D62" s="209">
        <v>0</v>
      </c>
      <c r="E62" s="216">
        <v>234363</v>
      </c>
      <c r="F62" s="209">
        <v>512727</v>
      </c>
    </row>
    <row r="63" spans="1:6" ht="25.5" x14ac:dyDescent="0.2">
      <c r="A63" s="203" t="s">
        <v>334</v>
      </c>
      <c r="B63" s="209">
        <v>3448536</v>
      </c>
      <c r="C63" s="209">
        <v>1352859</v>
      </c>
      <c r="D63" s="209">
        <v>1119</v>
      </c>
      <c r="E63" s="216">
        <v>1192359</v>
      </c>
      <c r="F63" s="209">
        <v>902199</v>
      </c>
    </row>
    <row r="64" spans="1:6" x14ac:dyDescent="0.2">
      <c r="A64" s="203" t="s">
        <v>336</v>
      </c>
      <c r="B64" s="209">
        <v>107160</v>
      </c>
      <c r="C64" s="209">
        <v>16700</v>
      </c>
      <c r="D64" s="209">
        <v>0</v>
      </c>
      <c r="E64" s="216">
        <v>3966</v>
      </c>
      <c r="F64" s="209">
        <v>86494</v>
      </c>
    </row>
    <row r="65" spans="1:6" ht="25.5" x14ac:dyDescent="0.2">
      <c r="A65" s="203" t="s">
        <v>337</v>
      </c>
      <c r="B65" s="209">
        <v>3555696</v>
      </c>
      <c r="C65" s="209">
        <v>1369559</v>
      </c>
      <c r="D65" s="209">
        <v>1119</v>
      </c>
      <c r="E65" s="216">
        <v>1196325</v>
      </c>
      <c r="F65" s="209">
        <v>988693</v>
      </c>
    </row>
    <row r="66" spans="1:6" x14ac:dyDescent="0.2">
      <c r="A66" s="205" t="s">
        <v>338</v>
      </c>
      <c r="B66" s="210">
        <v>24560274</v>
      </c>
      <c r="C66" s="210">
        <v>7971823</v>
      </c>
      <c r="D66" s="210">
        <v>5263</v>
      </c>
      <c r="E66" s="217">
        <v>8791548</v>
      </c>
      <c r="F66" s="210">
        <v>7791640</v>
      </c>
    </row>
    <row r="67" spans="1:6" ht="25.5" x14ac:dyDescent="0.2">
      <c r="A67" s="203" t="s">
        <v>371</v>
      </c>
      <c r="B67" s="209">
        <v>363300</v>
      </c>
      <c r="C67" s="209">
        <v>363300</v>
      </c>
      <c r="D67" s="209">
        <v>0</v>
      </c>
      <c r="E67" s="216">
        <v>0</v>
      </c>
      <c r="F67" s="209">
        <v>0</v>
      </c>
    </row>
    <row r="68" spans="1:6" ht="25.5" x14ac:dyDescent="0.2">
      <c r="A68" s="205" t="s">
        <v>372</v>
      </c>
      <c r="B68" s="210">
        <v>363300</v>
      </c>
      <c r="C68" s="210">
        <v>363300</v>
      </c>
      <c r="D68" s="210">
        <v>0</v>
      </c>
      <c r="E68" s="217">
        <v>0</v>
      </c>
      <c r="F68" s="210">
        <v>0</v>
      </c>
    </row>
    <row r="69" spans="1:6" x14ac:dyDescent="0.2">
      <c r="A69" s="203" t="s">
        <v>373</v>
      </c>
      <c r="B69" s="209">
        <v>384000</v>
      </c>
      <c r="C69" s="209">
        <v>0</v>
      </c>
      <c r="D69" s="209">
        <v>0</v>
      </c>
      <c r="E69" s="216">
        <v>0</v>
      </c>
      <c r="F69" s="209">
        <v>384000</v>
      </c>
    </row>
    <row r="70" spans="1:6" ht="25.5" x14ac:dyDescent="0.2">
      <c r="A70" s="203" t="s">
        <v>374</v>
      </c>
      <c r="B70" s="209">
        <v>3201600</v>
      </c>
      <c r="C70" s="209">
        <v>0</v>
      </c>
      <c r="D70" s="209">
        <v>0</v>
      </c>
      <c r="E70" s="216">
        <v>0</v>
      </c>
      <c r="F70" s="209">
        <v>3201600</v>
      </c>
    </row>
    <row r="71" spans="1:6" ht="25.5" x14ac:dyDescent="0.2">
      <c r="A71" s="203" t="s">
        <v>375</v>
      </c>
      <c r="B71" s="209">
        <v>2880146</v>
      </c>
      <c r="C71" s="209">
        <v>16721</v>
      </c>
      <c r="D71" s="209">
        <v>0</v>
      </c>
      <c r="E71" s="216">
        <v>195320</v>
      </c>
      <c r="F71" s="209">
        <v>2668105</v>
      </c>
    </row>
    <row r="72" spans="1:6" ht="25.5" x14ac:dyDescent="0.2">
      <c r="A72" s="203" t="s">
        <v>376</v>
      </c>
      <c r="B72" s="209">
        <v>1432399</v>
      </c>
      <c r="C72" s="209">
        <v>4515</v>
      </c>
      <c r="D72" s="209">
        <v>0</v>
      </c>
      <c r="E72" s="216">
        <v>45554</v>
      </c>
      <c r="F72" s="209">
        <v>1382330</v>
      </c>
    </row>
    <row r="73" spans="1:6" x14ac:dyDescent="0.2">
      <c r="A73" s="205" t="s">
        <v>377</v>
      </c>
      <c r="B73" s="210">
        <v>7898145</v>
      </c>
      <c r="C73" s="210">
        <v>21236</v>
      </c>
      <c r="D73" s="210">
        <v>0</v>
      </c>
      <c r="E73" s="217">
        <v>240874</v>
      </c>
      <c r="F73" s="210">
        <v>7636035</v>
      </c>
    </row>
    <row r="74" spans="1:6" x14ac:dyDescent="0.2">
      <c r="A74" s="203" t="s">
        <v>344</v>
      </c>
      <c r="B74" s="209">
        <v>201823</v>
      </c>
      <c r="C74" s="209">
        <v>0</v>
      </c>
      <c r="D74" s="209">
        <v>0</v>
      </c>
      <c r="E74" s="216">
        <v>201823</v>
      </c>
      <c r="F74" s="209">
        <v>0</v>
      </c>
    </row>
    <row r="75" spans="1:6" ht="25.5" x14ac:dyDescent="0.2">
      <c r="A75" s="203" t="s">
        <v>345</v>
      </c>
      <c r="B75" s="209">
        <v>54492</v>
      </c>
      <c r="C75" s="209">
        <v>0</v>
      </c>
      <c r="D75" s="209">
        <v>0</v>
      </c>
      <c r="E75" s="216">
        <v>54492</v>
      </c>
      <c r="F75" s="209">
        <v>0</v>
      </c>
    </row>
    <row r="76" spans="1:6" x14ac:dyDescent="0.2">
      <c r="A76" s="205" t="s">
        <v>346</v>
      </c>
      <c r="B76" s="210">
        <v>256315</v>
      </c>
      <c r="C76" s="210">
        <v>0</v>
      </c>
      <c r="D76" s="210">
        <v>0</v>
      </c>
      <c r="E76" s="217">
        <v>256315</v>
      </c>
      <c r="F76" s="210">
        <v>0</v>
      </c>
    </row>
    <row r="77" spans="1:6" ht="25.5" x14ac:dyDescent="0.2">
      <c r="A77" s="205" t="s">
        <v>347</v>
      </c>
      <c r="B77" s="210">
        <v>220962347</v>
      </c>
      <c r="C77" s="210">
        <v>41301686</v>
      </c>
      <c r="D77" s="210">
        <v>5263</v>
      </c>
      <c r="E77" s="217">
        <v>97128173</v>
      </c>
      <c r="F77" s="210">
        <v>82527225</v>
      </c>
    </row>
    <row r="78" spans="1:6" x14ac:dyDescent="0.2">
      <c r="A78" s="205" t="s">
        <v>351</v>
      </c>
      <c r="B78" s="210">
        <v>220962347</v>
      </c>
      <c r="C78" s="210">
        <v>41301686</v>
      </c>
      <c r="D78" s="210">
        <v>5263</v>
      </c>
      <c r="E78" s="217">
        <v>97128173</v>
      </c>
      <c r="F78" s="210">
        <v>82527225</v>
      </c>
    </row>
    <row r="81" spans="1:16" ht="14.25" customHeight="1" x14ac:dyDescent="0.2">
      <c r="A81" s="268" t="s">
        <v>398</v>
      </c>
      <c r="B81" s="268"/>
      <c r="C81" s="268"/>
      <c r="D81" s="268"/>
      <c r="E81" s="268"/>
      <c r="F81" s="268"/>
      <c r="G81" s="268"/>
      <c r="H81" s="268"/>
      <c r="I81" s="268"/>
      <c r="J81" s="268"/>
      <c r="K81" s="268"/>
      <c r="L81" s="268"/>
      <c r="M81" s="268"/>
      <c r="N81" s="268"/>
      <c r="O81" s="268"/>
      <c r="P81" s="268"/>
    </row>
    <row r="82" spans="1:16" s="215" customFormat="1" ht="38.25" x14ac:dyDescent="0.2">
      <c r="A82" s="214" t="s">
        <v>6</v>
      </c>
      <c r="B82" s="214" t="s">
        <v>57</v>
      </c>
      <c r="C82" s="214" t="s">
        <v>320</v>
      </c>
      <c r="D82" s="214" t="s">
        <v>383</v>
      </c>
      <c r="E82" s="214" t="s">
        <v>384</v>
      </c>
      <c r="F82" s="214" t="s">
        <v>385</v>
      </c>
      <c r="G82" s="214" t="s">
        <v>386</v>
      </c>
      <c r="H82" s="214" t="s">
        <v>387</v>
      </c>
      <c r="I82" s="214" t="s">
        <v>388</v>
      </c>
      <c r="J82" s="214" t="s">
        <v>389</v>
      </c>
      <c r="K82" s="214" t="s">
        <v>323</v>
      </c>
      <c r="L82" s="214" t="s">
        <v>390</v>
      </c>
      <c r="M82" s="214" t="s">
        <v>391</v>
      </c>
      <c r="N82" s="214" t="s">
        <v>392</v>
      </c>
      <c r="O82" s="214" t="s">
        <v>393</v>
      </c>
      <c r="P82" s="214" t="s">
        <v>394</v>
      </c>
    </row>
    <row r="83" spans="1:16" ht="25.5" x14ac:dyDescent="0.2">
      <c r="A83" s="203" t="s">
        <v>353</v>
      </c>
      <c r="B83" s="209">
        <v>331032356</v>
      </c>
      <c r="C83" s="209">
        <v>0</v>
      </c>
      <c r="D83" s="209">
        <v>15570424</v>
      </c>
      <c r="E83" s="209">
        <v>71045964</v>
      </c>
      <c r="F83" s="209">
        <v>61871186</v>
      </c>
      <c r="G83" s="209">
        <v>35862788</v>
      </c>
      <c r="H83" s="209">
        <v>15856850</v>
      </c>
      <c r="I83" s="209">
        <v>23397346</v>
      </c>
      <c r="J83" s="209">
        <v>11580529</v>
      </c>
      <c r="K83" s="209">
        <v>19417894</v>
      </c>
      <c r="L83" s="209">
        <v>6094350</v>
      </c>
      <c r="M83" s="209">
        <v>5642678</v>
      </c>
      <c r="N83" s="216">
        <v>5063138</v>
      </c>
      <c r="O83" s="216">
        <v>56823043</v>
      </c>
      <c r="P83" s="209">
        <v>2806166</v>
      </c>
    </row>
    <row r="84" spans="1:16" x14ac:dyDescent="0.2">
      <c r="A84" s="203" t="s">
        <v>354</v>
      </c>
      <c r="B84" s="209">
        <v>33090636</v>
      </c>
      <c r="C84" s="209">
        <v>0</v>
      </c>
      <c r="D84" s="209">
        <v>1688589</v>
      </c>
      <c r="E84" s="209">
        <v>7193486</v>
      </c>
      <c r="F84" s="209">
        <v>6340331</v>
      </c>
      <c r="G84" s="209">
        <v>3443457</v>
      </c>
      <c r="H84" s="209">
        <v>1563685</v>
      </c>
      <c r="I84" s="209">
        <v>2088745</v>
      </c>
      <c r="J84" s="209">
        <v>1056132</v>
      </c>
      <c r="K84" s="209">
        <v>1572063</v>
      </c>
      <c r="L84" s="209">
        <v>633784</v>
      </c>
      <c r="M84" s="209">
        <v>601133</v>
      </c>
      <c r="N84" s="216">
        <v>611314</v>
      </c>
      <c r="O84" s="216">
        <v>5964393</v>
      </c>
      <c r="P84" s="209">
        <v>333524</v>
      </c>
    </row>
    <row r="85" spans="1:16" ht="25.5" x14ac:dyDescent="0.2">
      <c r="A85" s="203" t="s">
        <v>355</v>
      </c>
      <c r="B85" s="209">
        <v>10426119</v>
      </c>
      <c r="C85" s="209">
        <v>0</v>
      </c>
      <c r="D85" s="209">
        <v>12317</v>
      </c>
      <c r="E85" s="209">
        <v>2276023</v>
      </c>
      <c r="F85" s="209">
        <v>2059926</v>
      </c>
      <c r="G85" s="209">
        <v>1342890</v>
      </c>
      <c r="H85" s="209">
        <v>460171</v>
      </c>
      <c r="I85" s="209">
        <v>9340</v>
      </c>
      <c r="J85" s="209">
        <v>17026</v>
      </c>
      <c r="K85" s="209">
        <v>507881</v>
      </c>
      <c r="L85" s="209">
        <v>155941</v>
      </c>
      <c r="M85" s="209">
        <v>0</v>
      </c>
      <c r="N85" s="216">
        <v>31304</v>
      </c>
      <c r="O85" s="216">
        <v>0</v>
      </c>
      <c r="P85" s="209">
        <v>3553300</v>
      </c>
    </row>
    <row r="86" spans="1:16" x14ac:dyDescent="0.2">
      <c r="A86" s="203" t="s">
        <v>395</v>
      </c>
      <c r="B86" s="209">
        <v>2536566</v>
      </c>
      <c r="C86" s="209">
        <v>0</v>
      </c>
      <c r="D86" s="209">
        <v>11481</v>
      </c>
      <c r="E86" s="209">
        <v>267300</v>
      </c>
      <c r="F86" s="209">
        <v>263348</v>
      </c>
      <c r="G86" s="209">
        <v>449416</v>
      </c>
      <c r="H86" s="209">
        <v>151036</v>
      </c>
      <c r="I86" s="209">
        <v>361000</v>
      </c>
      <c r="J86" s="209">
        <v>8114</v>
      </c>
      <c r="K86" s="209">
        <v>0</v>
      </c>
      <c r="L86" s="209">
        <v>361000</v>
      </c>
      <c r="M86" s="209">
        <v>0</v>
      </c>
      <c r="N86" s="216">
        <v>27805</v>
      </c>
      <c r="O86" s="216">
        <v>636066</v>
      </c>
      <c r="P86" s="209">
        <v>0</v>
      </c>
    </row>
    <row r="87" spans="1:16" x14ac:dyDescent="0.2">
      <c r="A87" s="203" t="s">
        <v>356</v>
      </c>
      <c r="B87" s="209">
        <v>11931250</v>
      </c>
      <c r="C87" s="209">
        <v>0</v>
      </c>
      <c r="D87" s="209">
        <v>565621</v>
      </c>
      <c r="E87" s="209">
        <v>2522564</v>
      </c>
      <c r="F87" s="209">
        <v>2181474</v>
      </c>
      <c r="G87" s="209">
        <v>1280961</v>
      </c>
      <c r="H87" s="209">
        <v>552943</v>
      </c>
      <c r="I87" s="209">
        <v>850460</v>
      </c>
      <c r="J87" s="209">
        <v>424192</v>
      </c>
      <c r="K87" s="209">
        <v>576708</v>
      </c>
      <c r="L87" s="209">
        <v>200000</v>
      </c>
      <c r="M87" s="209">
        <v>200000</v>
      </c>
      <c r="N87" s="216">
        <v>202952</v>
      </c>
      <c r="O87" s="216">
        <v>2273375</v>
      </c>
      <c r="P87" s="209">
        <v>100000</v>
      </c>
    </row>
    <row r="88" spans="1:16" x14ac:dyDescent="0.2">
      <c r="A88" s="203" t="s">
        <v>357</v>
      </c>
      <c r="B88" s="209">
        <v>5224898</v>
      </c>
      <c r="C88" s="209">
        <v>0</v>
      </c>
      <c r="D88" s="209">
        <v>432814</v>
      </c>
      <c r="E88" s="209">
        <v>1261499</v>
      </c>
      <c r="F88" s="209">
        <v>1252525</v>
      </c>
      <c r="G88" s="209">
        <v>657544</v>
      </c>
      <c r="H88" s="209">
        <v>257027</v>
      </c>
      <c r="I88" s="209">
        <v>221033</v>
      </c>
      <c r="J88" s="209">
        <v>169412</v>
      </c>
      <c r="K88" s="209">
        <v>334307</v>
      </c>
      <c r="L88" s="209">
        <v>54450</v>
      </c>
      <c r="M88" s="209">
        <v>190740</v>
      </c>
      <c r="N88" s="216">
        <v>68166</v>
      </c>
      <c r="O88" s="216">
        <v>325381</v>
      </c>
      <c r="P88" s="209">
        <v>0</v>
      </c>
    </row>
    <row r="89" spans="1:16" x14ac:dyDescent="0.2">
      <c r="A89" s="203" t="s">
        <v>358</v>
      </c>
      <c r="B89" s="209">
        <v>2031200</v>
      </c>
      <c r="C89" s="209">
        <v>0</v>
      </c>
      <c r="D89" s="209">
        <v>78420</v>
      </c>
      <c r="E89" s="209">
        <v>462132</v>
      </c>
      <c r="F89" s="209">
        <v>419930</v>
      </c>
      <c r="G89" s="209">
        <v>227563</v>
      </c>
      <c r="H89" s="209">
        <v>122982</v>
      </c>
      <c r="I89" s="209">
        <v>115420</v>
      </c>
      <c r="J89" s="209">
        <v>58461</v>
      </c>
      <c r="K89" s="209">
        <v>77860</v>
      </c>
      <c r="L89" s="209">
        <v>26000</v>
      </c>
      <c r="M89" s="209">
        <v>24000</v>
      </c>
      <c r="N89" s="216">
        <v>32012</v>
      </c>
      <c r="O89" s="216">
        <v>374420</v>
      </c>
      <c r="P89" s="209">
        <v>12000</v>
      </c>
    </row>
    <row r="90" spans="1:16" ht="25.5" x14ac:dyDescent="0.2">
      <c r="A90" s="203" t="s">
        <v>359</v>
      </c>
      <c r="B90" s="209">
        <v>9118042</v>
      </c>
      <c r="C90" s="209">
        <v>0</v>
      </c>
      <c r="D90" s="209">
        <v>592737</v>
      </c>
      <c r="E90" s="209">
        <v>1604003</v>
      </c>
      <c r="F90" s="209">
        <v>1565128</v>
      </c>
      <c r="G90" s="209">
        <v>1092715</v>
      </c>
      <c r="H90" s="209">
        <v>474575</v>
      </c>
      <c r="I90" s="209">
        <v>669141</v>
      </c>
      <c r="J90" s="209">
        <v>532864</v>
      </c>
      <c r="K90" s="209">
        <v>497642</v>
      </c>
      <c r="L90" s="209">
        <v>362475</v>
      </c>
      <c r="M90" s="209">
        <v>302919</v>
      </c>
      <c r="N90" s="216">
        <v>96814</v>
      </c>
      <c r="O90" s="216">
        <v>1191429</v>
      </c>
      <c r="P90" s="209">
        <v>135600</v>
      </c>
    </row>
    <row r="91" spans="1:16" x14ac:dyDescent="0.2">
      <c r="A91" s="203" t="s">
        <v>324</v>
      </c>
      <c r="B91" s="209">
        <v>10930758</v>
      </c>
      <c r="C91" s="209">
        <v>0</v>
      </c>
      <c r="D91" s="209">
        <v>14028</v>
      </c>
      <c r="E91" s="209">
        <v>1483633</v>
      </c>
      <c r="F91" s="209">
        <v>546769</v>
      </c>
      <c r="G91" s="209">
        <v>105210</v>
      </c>
      <c r="H91" s="209">
        <v>105210</v>
      </c>
      <c r="I91" s="209">
        <v>14028</v>
      </c>
      <c r="J91" s="209">
        <v>0</v>
      </c>
      <c r="K91" s="209">
        <v>14028</v>
      </c>
      <c r="L91" s="209">
        <v>0</v>
      </c>
      <c r="M91" s="209">
        <v>6607328</v>
      </c>
      <c r="N91" s="216">
        <v>14028</v>
      </c>
      <c r="O91" s="216">
        <v>651228</v>
      </c>
      <c r="P91" s="209">
        <v>1375268</v>
      </c>
    </row>
    <row r="92" spans="1:16" x14ac:dyDescent="0.2">
      <c r="A92" s="205" t="s">
        <v>325</v>
      </c>
      <c r="B92" s="210">
        <v>416321825</v>
      </c>
      <c r="C92" s="210">
        <v>0</v>
      </c>
      <c r="D92" s="210">
        <v>18966431</v>
      </c>
      <c r="E92" s="210">
        <v>88116604</v>
      </c>
      <c r="F92" s="210">
        <v>76500617</v>
      </c>
      <c r="G92" s="210">
        <v>44462544</v>
      </c>
      <c r="H92" s="210">
        <v>19544479</v>
      </c>
      <c r="I92" s="210">
        <v>27726513</v>
      </c>
      <c r="J92" s="210">
        <v>13846730</v>
      </c>
      <c r="K92" s="210">
        <v>22998383</v>
      </c>
      <c r="L92" s="210">
        <v>7888000</v>
      </c>
      <c r="M92" s="210">
        <v>13568798</v>
      </c>
      <c r="N92" s="217">
        <v>6147533</v>
      </c>
      <c r="O92" s="217">
        <v>68239335</v>
      </c>
      <c r="P92" s="210">
        <v>8315858</v>
      </c>
    </row>
    <row r="93" spans="1:16" ht="25.5" x14ac:dyDescent="0.2">
      <c r="A93" s="205" t="s">
        <v>326</v>
      </c>
      <c r="B93" s="210">
        <v>85001699</v>
      </c>
      <c r="C93" s="210">
        <v>0</v>
      </c>
      <c r="D93" s="210">
        <v>3783027</v>
      </c>
      <c r="E93" s="210">
        <v>18268085</v>
      </c>
      <c r="F93" s="210">
        <v>16151456</v>
      </c>
      <c r="G93" s="210">
        <v>9616427</v>
      </c>
      <c r="H93" s="210">
        <v>4431811</v>
      </c>
      <c r="I93" s="210">
        <v>5606860</v>
      </c>
      <c r="J93" s="210">
        <v>2936631</v>
      </c>
      <c r="K93" s="210">
        <v>4591929</v>
      </c>
      <c r="L93" s="210">
        <v>1605302</v>
      </c>
      <c r="M93" s="210">
        <v>1352674</v>
      </c>
      <c r="N93" s="217">
        <v>1285692</v>
      </c>
      <c r="O93" s="217">
        <v>13684589</v>
      </c>
      <c r="P93" s="210">
        <v>1687216</v>
      </c>
    </row>
    <row r="94" spans="1:16" x14ac:dyDescent="0.2">
      <c r="A94" s="203" t="s">
        <v>360</v>
      </c>
      <c r="B94" s="209">
        <v>3416893</v>
      </c>
      <c r="C94" s="209">
        <v>0</v>
      </c>
      <c r="D94" s="209">
        <v>61354</v>
      </c>
      <c r="E94" s="209">
        <v>1134338</v>
      </c>
      <c r="F94" s="209">
        <v>1076827</v>
      </c>
      <c r="G94" s="209">
        <v>609566</v>
      </c>
      <c r="H94" s="209">
        <v>214552</v>
      </c>
      <c r="I94" s="209">
        <v>158635</v>
      </c>
      <c r="J94" s="209">
        <v>56134</v>
      </c>
      <c r="K94" s="209">
        <v>72552</v>
      </c>
      <c r="L94" s="209">
        <v>21524</v>
      </c>
      <c r="M94" s="209">
        <v>0</v>
      </c>
      <c r="N94" s="216">
        <v>1429</v>
      </c>
      <c r="O94" s="216">
        <v>863</v>
      </c>
      <c r="P94" s="209">
        <v>9119</v>
      </c>
    </row>
    <row r="95" spans="1:16" x14ac:dyDescent="0.2">
      <c r="A95" s="203" t="s">
        <v>361</v>
      </c>
      <c r="B95" s="209">
        <v>59621864</v>
      </c>
      <c r="C95" s="209">
        <v>0</v>
      </c>
      <c r="D95" s="209">
        <v>1639290</v>
      </c>
      <c r="E95" s="209">
        <v>20853116</v>
      </c>
      <c r="F95" s="209">
        <v>14907905</v>
      </c>
      <c r="G95" s="209">
        <v>9292430</v>
      </c>
      <c r="H95" s="209">
        <v>3317040</v>
      </c>
      <c r="I95" s="209">
        <v>1125244</v>
      </c>
      <c r="J95" s="209">
        <v>1538689</v>
      </c>
      <c r="K95" s="209">
        <v>1173703</v>
      </c>
      <c r="L95" s="209">
        <v>414308</v>
      </c>
      <c r="M95" s="209">
        <v>609186</v>
      </c>
      <c r="N95" s="216">
        <v>3852092</v>
      </c>
      <c r="O95" s="216">
        <v>859947</v>
      </c>
      <c r="P95" s="209">
        <v>38914</v>
      </c>
    </row>
    <row r="96" spans="1:16" x14ac:dyDescent="0.2">
      <c r="A96" s="203" t="s">
        <v>362</v>
      </c>
      <c r="B96" s="209">
        <v>63038757</v>
      </c>
      <c r="C96" s="209">
        <v>0</v>
      </c>
      <c r="D96" s="209">
        <v>1700644</v>
      </c>
      <c r="E96" s="209">
        <v>21987454</v>
      </c>
      <c r="F96" s="209">
        <v>15984732</v>
      </c>
      <c r="G96" s="209">
        <v>9901996</v>
      </c>
      <c r="H96" s="209">
        <v>3531592</v>
      </c>
      <c r="I96" s="209">
        <v>1283879</v>
      </c>
      <c r="J96" s="209">
        <v>1594823</v>
      </c>
      <c r="K96" s="209">
        <v>1246255</v>
      </c>
      <c r="L96" s="209">
        <v>435832</v>
      </c>
      <c r="M96" s="209">
        <v>609186</v>
      </c>
      <c r="N96" s="216">
        <v>3853521</v>
      </c>
      <c r="O96" s="216">
        <v>860810</v>
      </c>
      <c r="P96" s="209">
        <v>48033</v>
      </c>
    </row>
    <row r="97" spans="1:16" ht="25.5" x14ac:dyDescent="0.2">
      <c r="A97" s="203" t="s">
        <v>327</v>
      </c>
      <c r="B97" s="209">
        <v>2780069</v>
      </c>
      <c r="C97" s="209">
        <v>0</v>
      </c>
      <c r="D97" s="209">
        <v>177085</v>
      </c>
      <c r="E97" s="209">
        <v>526345</v>
      </c>
      <c r="F97" s="209">
        <v>488910</v>
      </c>
      <c r="G97" s="209">
        <v>223569</v>
      </c>
      <c r="H97" s="209">
        <v>218515</v>
      </c>
      <c r="I97" s="209">
        <v>192034</v>
      </c>
      <c r="J97" s="209">
        <v>48031</v>
      </c>
      <c r="K97" s="209">
        <v>106296</v>
      </c>
      <c r="L97" s="209">
        <v>14208</v>
      </c>
      <c r="M97" s="209">
        <v>60423</v>
      </c>
      <c r="N97" s="216">
        <v>232231</v>
      </c>
      <c r="O97" s="216">
        <v>426186</v>
      </c>
      <c r="P97" s="209">
        <v>66236</v>
      </c>
    </row>
    <row r="98" spans="1:16" x14ac:dyDescent="0.2">
      <c r="A98" s="203" t="s">
        <v>328</v>
      </c>
      <c r="B98" s="209">
        <v>1602670</v>
      </c>
      <c r="C98" s="209">
        <v>0</v>
      </c>
      <c r="D98" s="209">
        <v>68138</v>
      </c>
      <c r="E98" s="209">
        <v>233377</v>
      </c>
      <c r="F98" s="209">
        <v>181819</v>
      </c>
      <c r="G98" s="209">
        <v>96054</v>
      </c>
      <c r="H98" s="209">
        <v>55594</v>
      </c>
      <c r="I98" s="209">
        <v>182376</v>
      </c>
      <c r="J98" s="209">
        <v>98463</v>
      </c>
      <c r="K98" s="209">
        <v>81207</v>
      </c>
      <c r="L98" s="209">
        <v>99845</v>
      </c>
      <c r="M98" s="209">
        <v>44803</v>
      </c>
      <c r="N98" s="216">
        <v>143792</v>
      </c>
      <c r="O98" s="216">
        <v>269178</v>
      </c>
      <c r="P98" s="209">
        <v>48024</v>
      </c>
    </row>
    <row r="99" spans="1:16" x14ac:dyDescent="0.2">
      <c r="A99" s="203" t="s">
        <v>329</v>
      </c>
      <c r="B99" s="209">
        <v>4382739</v>
      </c>
      <c r="C99" s="209">
        <v>0</v>
      </c>
      <c r="D99" s="209">
        <v>245223</v>
      </c>
      <c r="E99" s="209">
        <v>759722</v>
      </c>
      <c r="F99" s="209">
        <v>670729</v>
      </c>
      <c r="G99" s="209">
        <v>319623</v>
      </c>
      <c r="H99" s="209">
        <v>274109</v>
      </c>
      <c r="I99" s="209">
        <v>374410</v>
      </c>
      <c r="J99" s="209">
        <v>146494</v>
      </c>
      <c r="K99" s="209">
        <v>187503</v>
      </c>
      <c r="L99" s="209">
        <v>114053</v>
      </c>
      <c r="M99" s="209">
        <v>105226</v>
      </c>
      <c r="N99" s="216">
        <v>376023</v>
      </c>
      <c r="O99" s="216">
        <v>695364</v>
      </c>
      <c r="P99" s="209">
        <v>114260</v>
      </c>
    </row>
    <row r="100" spans="1:16" x14ac:dyDescent="0.2">
      <c r="A100" s="203" t="s">
        <v>363</v>
      </c>
      <c r="B100" s="209">
        <v>18475818</v>
      </c>
      <c r="C100" s="209">
        <v>0</v>
      </c>
      <c r="D100" s="209">
        <v>423946</v>
      </c>
      <c r="E100" s="209">
        <v>4779412</v>
      </c>
      <c r="F100" s="209">
        <v>3765985</v>
      </c>
      <c r="G100" s="209">
        <v>2284502</v>
      </c>
      <c r="H100" s="209">
        <v>2219124</v>
      </c>
      <c r="I100" s="209">
        <v>1080869</v>
      </c>
      <c r="J100" s="209">
        <v>883527</v>
      </c>
      <c r="K100" s="209">
        <v>1241832</v>
      </c>
      <c r="L100" s="209">
        <v>914586</v>
      </c>
      <c r="M100" s="209">
        <v>521044</v>
      </c>
      <c r="N100" s="216">
        <v>148689</v>
      </c>
      <c r="O100" s="216">
        <v>181973</v>
      </c>
      <c r="P100" s="209">
        <v>30329</v>
      </c>
    </row>
    <row r="101" spans="1:16" x14ac:dyDescent="0.2">
      <c r="A101" s="203" t="s">
        <v>364</v>
      </c>
      <c r="B101" s="209">
        <v>46776195</v>
      </c>
      <c r="C101" s="209">
        <v>0</v>
      </c>
      <c r="D101" s="209">
        <v>35910</v>
      </c>
      <c r="E101" s="209">
        <v>24346</v>
      </c>
      <c r="F101" s="209">
        <v>6584</v>
      </c>
      <c r="G101" s="209">
        <v>137173</v>
      </c>
      <c r="H101" s="209">
        <v>46877</v>
      </c>
      <c r="I101" s="209">
        <v>43470</v>
      </c>
      <c r="J101" s="209">
        <v>34650</v>
      </c>
      <c r="K101" s="209">
        <v>0</v>
      </c>
      <c r="L101" s="209">
        <v>0</v>
      </c>
      <c r="M101" s="209">
        <v>0</v>
      </c>
      <c r="N101" s="216">
        <v>46447185</v>
      </c>
      <c r="O101" s="216">
        <v>0</v>
      </c>
      <c r="P101" s="209">
        <v>0</v>
      </c>
    </row>
    <row r="102" spans="1:16" x14ac:dyDescent="0.2">
      <c r="A102" s="203" t="s">
        <v>365</v>
      </c>
      <c r="B102" s="209">
        <v>795978</v>
      </c>
      <c r="C102" s="209">
        <v>0</v>
      </c>
      <c r="D102" s="209">
        <v>0</v>
      </c>
      <c r="E102" s="209">
        <v>13620</v>
      </c>
      <c r="F102" s="209">
        <v>16380</v>
      </c>
      <c r="G102" s="209">
        <v>0</v>
      </c>
      <c r="H102" s="209">
        <v>0</v>
      </c>
      <c r="I102" s="209">
        <v>0</v>
      </c>
      <c r="J102" s="209">
        <v>0</v>
      </c>
      <c r="K102" s="209">
        <v>765978</v>
      </c>
      <c r="L102" s="209">
        <v>0</v>
      </c>
      <c r="M102" s="209">
        <v>0</v>
      </c>
      <c r="N102" s="216">
        <v>0</v>
      </c>
      <c r="O102" s="216">
        <v>0</v>
      </c>
      <c r="P102" s="209">
        <v>0</v>
      </c>
    </row>
    <row r="103" spans="1:16" x14ac:dyDescent="0.2">
      <c r="A103" s="203" t="s">
        <v>366</v>
      </c>
      <c r="B103" s="209">
        <v>5639482</v>
      </c>
      <c r="C103" s="209">
        <v>0</v>
      </c>
      <c r="D103" s="209">
        <v>265839</v>
      </c>
      <c r="E103" s="209">
        <v>1496955</v>
      </c>
      <c r="F103" s="209">
        <v>936039</v>
      </c>
      <c r="G103" s="209">
        <v>541048</v>
      </c>
      <c r="H103" s="209">
        <v>427536</v>
      </c>
      <c r="I103" s="209">
        <v>93063</v>
      </c>
      <c r="J103" s="209">
        <v>68673</v>
      </c>
      <c r="K103" s="209">
        <v>62280</v>
      </c>
      <c r="L103" s="209">
        <v>65026</v>
      </c>
      <c r="M103" s="209">
        <v>55730</v>
      </c>
      <c r="N103" s="216">
        <v>46284</v>
      </c>
      <c r="O103" s="216">
        <v>101030</v>
      </c>
      <c r="P103" s="209">
        <v>1479979</v>
      </c>
    </row>
    <row r="104" spans="1:16" x14ac:dyDescent="0.2">
      <c r="A104" s="203" t="s">
        <v>330</v>
      </c>
      <c r="B104" s="209">
        <v>1486326</v>
      </c>
      <c r="C104" s="209">
        <v>0</v>
      </c>
      <c r="D104" s="209">
        <v>0</v>
      </c>
      <c r="E104" s="209">
        <v>1413839</v>
      </c>
      <c r="F104" s="209">
        <v>72487</v>
      </c>
      <c r="G104" s="209">
        <v>0</v>
      </c>
      <c r="H104" s="209">
        <v>0</v>
      </c>
      <c r="I104" s="209">
        <v>0</v>
      </c>
      <c r="J104" s="209">
        <v>0</v>
      </c>
      <c r="K104" s="209">
        <v>0</v>
      </c>
      <c r="L104" s="209">
        <v>0</v>
      </c>
      <c r="M104" s="209">
        <v>0</v>
      </c>
      <c r="N104" s="216">
        <v>0</v>
      </c>
      <c r="O104" s="216">
        <v>0</v>
      </c>
      <c r="P104" s="209">
        <v>0</v>
      </c>
    </row>
    <row r="105" spans="1:16" x14ac:dyDescent="0.2">
      <c r="A105" s="203" t="s">
        <v>396</v>
      </c>
      <c r="B105" s="209">
        <v>1486326</v>
      </c>
      <c r="C105" s="209">
        <v>0</v>
      </c>
      <c r="D105" s="209">
        <v>0</v>
      </c>
      <c r="E105" s="209">
        <v>1413839</v>
      </c>
      <c r="F105" s="209">
        <v>72487</v>
      </c>
      <c r="G105" s="209">
        <v>0</v>
      </c>
      <c r="H105" s="209">
        <v>0</v>
      </c>
      <c r="I105" s="209">
        <v>0</v>
      </c>
      <c r="J105" s="209">
        <v>0</v>
      </c>
      <c r="K105" s="209">
        <v>0</v>
      </c>
      <c r="L105" s="209">
        <v>0</v>
      </c>
      <c r="M105" s="209">
        <v>0</v>
      </c>
      <c r="N105" s="216">
        <v>0</v>
      </c>
      <c r="O105" s="216">
        <v>0</v>
      </c>
      <c r="P105" s="209">
        <v>0</v>
      </c>
    </row>
    <row r="106" spans="1:16" ht="25.5" x14ac:dyDescent="0.2">
      <c r="A106" s="203" t="s">
        <v>331</v>
      </c>
      <c r="B106" s="209">
        <v>8033748</v>
      </c>
      <c r="C106" s="209">
        <v>0</v>
      </c>
      <c r="D106" s="209">
        <v>47871</v>
      </c>
      <c r="E106" s="209">
        <v>2445801</v>
      </c>
      <c r="F106" s="209">
        <v>2191120</v>
      </c>
      <c r="G106" s="209">
        <v>1792211</v>
      </c>
      <c r="H106" s="209">
        <v>765206</v>
      </c>
      <c r="I106" s="209">
        <v>74538</v>
      </c>
      <c r="J106" s="209">
        <v>12004</v>
      </c>
      <c r="K106" s="209">
        <v>546565</v>
      </c>
      <c r="L106" s="209">
        <v>1700</v>
      </c>
      <c r="M106" s="209">
        <v>5100</v>
      </c>
      <c r="N106" s="216">
        <v>63964</v>
      </c>
      <c r="O106" s="216">
        <v>83668</v>
      </c>
      <c r="P106" s="209">
        <v>4000</v>
      </c>
    </row>
    <row r="107" spans="1:16" x14ac:dyDescent="0.2">
      <c r="A107" s="203" t="s">
        <v>332</v>
      </c>
      <c r="B107" s="209">
        <v>33439785</v>
      </c>
      <c r="C107" s="209">
        <v>0</v>
      </c>
      <c r="D107" s="209">
        <v>832226</v>
      </c>
      <c r="E107" s="209">
        <v>5240611</v>
      </c>
      <c r="F107" s="209">
        <v>4801182</v>
      </c>
      <c r="G107" s="209">
        <v>1541946</v>
      </c>
      <c r="H107" s="209">
        <v>1434503</v>
      </c>
      <c r="I107" s="209">
        <v>1855787</v>
      </c>
      <c r="J107" s="209">
        <v>1307190</v>
      </c>
      <c r="K107" s="209">
        <v>2473221</v>
      </c>
      <c r="L107" s="209">
        <v>256993</v>
      </c>
      <c r="M107" s="209">
        <v>467946</v>
      </c>
      <c r="N107" s="216">
        <v>1206692</v>
      </c>
      <c r="O107" s="216">
        <v>2845728</v>
      </c>
      <c r="P107" s="209">
        <v>9175760</v>
      </c>
    </row>
    <row r="108" spans="1:16" x14ac:dyDescent="0.2">
      <c r="A108" s="203" t="s">
        <v>367</v>
      </c>
      <c r="B108" s="209">
        <v>1076076</v>
      </c>
      <c r="C108" s="209">
        <v>0</v>
      </c>
      <c r="D108" s="209">
        <v>9749</v>
      </c>
      <c r="E108" s="209">
        <v>218546</v>
      </c>
      <c r="F108" s="209">
        <v>194445</v>
      </c>
      <c r="G108" s="209">
        <v>121324</v>
      </c>
      <c r="H108" s="209">
        <v>97222</v>
      </c>
      <c r="I108" s="209">
        <v>33850</v>
      </c>
      <c r="J108" s="209">
        <v>19281</v>
      </c>
      <c r="K108" s="209">
        <v>14571</v>
      </c>
      <c r="L108" s="209">
        <v>0</v>
      </c>
      <c r="M108" s="209">
        <v>160319</v>
      </c>
      <c r="N108" s="216">
        <v>65930</v>
      </c>
      <c r="O108" s="216">
        <v>122112</v>
      </c>
      <c r="P108" s="209">
        <v>18727</v>
      </c>
    </row>
    <row r="109" spans="1:16" ht="25.5" x14ac:dyDescent="0.2">
      <c r="A109" s="203" t="s">
        <v>333</v>
      </c>
      <c r="B109" s="209">
        <v>114647332</v>
      </c>
      <c r="C109" s="209">
        <v>0</v>
      </c>
      <c r="D109" s="209">
        <v>1605792</v>
      </c>
      <c r="E109" s="209">
        <v>15414584</v>
      </c>
      <c r="F109" s="209">
        <v>11789777</v>
      </c>
      <c r="G109" s="209">
        <v>6296880</v>
      </c>
      <c r="H109" s="209">
        <v>4893246</v>
      </c>
      <c r="I109" s="209">
        <v>3147727</v>
      </c>
      <c r="J109" s="209">
        <v>2306044</v>
      </c>
      <c r="K109" s="209">
        <v>5089876</v>
      </c>
      <c r="L109" s="209">
        <v>1238305</v>
      </c>
      <c r="M109" s="209">
        <v>1049820</v>
      </c>
      <c r="N109" s="216">
        <v>47912814</v>
      </c>
      <c r="O109" s="216">
        <v>3212399</v>
      </c>
      <c r="P109" s="209">
        <v>10690068</v>
      </c>
    </row>
    <row r="110" spans="1:16" x14ac:dyDescent="0.2">
      <c r="A110" s="203" t="s">
        <v>368</v>
      </c>
      <c r="B110" s="209">
        <v>332332</v>
      </c>
      <c r="C110" s="209">
        <v>0</v>
      </c>
      <c r="D110" s="209">
        <v>23402</v>
      </c>
      <c r="E110" s="209">
        <v>67490</v>
      </c>
      <c r="F110" s="209">
        <v>58363</v>
      </c>
      <c r="G110" s="209">
        <v>28703</v>
      </c>
      <c r="H110" s="209">
        <v>16272</v>
      </c>
      <c r="I110" s="209">
        <v>73810</v>
      </c>
      <c r="J110" s="209">
        <v>15735</v>
      </c>
      <c r="K110" s="209">
        <v>9254</v>
      </c>
      <c r="L110" s="209">
        <v>781</v>
      </c>
      <c r="M110" s="209">
        <v>0</v>
      </c>
      <c r="N110" s="216">
        <v>12652</v>
      </c>
      <c r="O110" s="216">
        <v>24815</v>
      </c>
      <c r="P110" s="209">
        <v>1055</v>
      </c>
    </row>
    <row r="111" spans="1:16" x14ac:dyDescent="0.2">
      <c r="A111" s="203" t="s">
        <v>369</v>
      </c>
      <c r="B111" s="209">
        <v>60959</v>
      </c>
      <c r="C111" s="209">
        <v>0</v>
      </c>
      <c r="D111" s="209">
        <v>686</v>
      </c>
      <c r="E111" s="209">
        <v>13782</v>
      </c>
      <c r="F111" s="209">
        <v>13762</v>
      </c>
      <c r="G111" s="209">
        <v>5179</v>
      </c>
      <c r="H111" s="209">
        <v>4575</v>
      </c>
      <c r="I111" s="209">
        <v>1721</v>
      </c>
      <c r="J111" s="209">
        <v>286</v>
      </c>
      <c r="K111" s="209">
        <v>4223</v>
      </c>
      <c r="L111" s="209">
        <v>0</v>
      </c>
      <c r="M111" s="209">
        <v>0</v>
      </c>
      <c r="N111" s="216">
        <v>903</v>
      </c>
      <c r="O111" s="216">
        <v>15842</v>
      </c>
      <c r="P111" s="209">
        <v>0</v>
      </c>
    </row>
    <row r="112" spans="1:16" ht="25.5" x14ac:dyDescent="0.2">
      <c r="A112" s="203" t="s">
        <v>370</v>
      </c>
      <c r="B112" s="209">
        <v>393291</v>
      </c>
      <c r="C112" s="209">
        <v>0</v>
      </c>
      <c r="D112" s="209">
        <v>24088</v>
      </c>
      <c r="E112" s="209">
        <v>81272</v>
      </c>
      <c r="F112" s="209">
        <v>72125</v>
      </c>
      <c r="G112" s="209">
        <v>33882</v>
      </c>
      <c r="H112" s="209">
        <v>20847</v>
      </c>
      <c r="I112" s="209">
        <v>75531</v>
      </c>
      <c r="J112" s="209">
        <v>16021</v>
      </c>
      <c r="K112" s="209">
        <v>13477</v>
      </c>
      <c r="L112" s="209">
        <v>781</v>
      </c>
      <c r="M112" s="209">
        <v>0</v>
      </c>
      <c r="N112" s="216">
        <v>13555</v>
      </c>
      <c r="O112" s="216">
        <v>40657</v>
      </c>
      <c r="P112" s="209">
        <v>1055</v>
      </c>
    </row>
    <row r="113" spans="1:16" ht="25.5" x14ac:dyDescent="0.2">
      <c r="A113" s="203" t="s">
        <v>334</v>
      </c>
      <c r="B113" s="209">
        <v>37845054</v>
      </c>
      <c r="C113" s="209">
        <v>0</v>
      </c>
      <c r="D113" s="209">
        <v>651464</v>
      </c>
      <c r="E113" s="209">
        <v>7227089</v>
      </c>
      <c r="F113" s="209">
        <v>5100473</v>
      </c>
      <c r="G113" s="209">
        <v>3115058</v>
      </c>
      <c r="H113" s="209">
        <v>1688200</v>
      </c>
      <c r="I113" s="209">
        <v>799069</v>
      </c>
      <c r="J113" s="209">
        <v>674447</v>
      </c>
      <c r="K113" s="209">
        <v>781812</v>
      </c>
      <c r="L113" s="209">
        <v>472193</v>
      </c>
      <c r="M113" s="209">
        <v>386201</v>
      </c>
      <c r="N113" s="216">
        <v>13558652</v>
      </c>
      <c r="O113" s="216">
        <v>479290</v>
      </c>
      <c r="P113" s="209">
        <v>2911106</v>
      </c>
    </row>
    <row r="114" spans="1:16" x14ac:dyDescent="0.2">
      <c r="A114" s="203" t="s">
        <v>335</v>
      </c>
      <c r="B114" s="209">
        <v>1293000</v>
      </c>
      <c r="C114" s="209">
        <v>0</v>
      </c>
      <c r="D114" s="209">
        <v>0</v>
      </c>
      <c r="E114" s="209">
        <v>0</v>
      </c>
      <c r="F114" s="209">
        <v>0</v>
      </c>
      <c r="G114" s="209">
        <v>0</v>
      </c>
      <c r="H114" s="209">
        <v>0</v>
      </c>
      <c r="I114" s="209">
        <v>0</v>
      </c>
      <c r="J114" s="209">
        <v>0</v>
      </c>
      <c r="K114" s="209">
        <v>0</v>
      </c>
      <c r="L114" s="209">
        <v>0</v>
      </c>
      <c r="M114" s="209">
        <v>0</v>
      </c>
      <c r="N114" s="216">
        <v>1293000</v>
      </c>
      <c r="O114" s="216">
        <v>0</v>
      </c>
      <c r="P114" s="209">
        <v>0</v>
      </c>
    </row>
    <row r="115" spans="1:16" x14ac:dyDescent="0.2">
      <c r="A115" s="203" t="s">
        <v>336</v>
      </c>
      <c r="B115" s="209">
        <v>748964</v>
      </c>
      <c r="C115" s="209">
        <v>0</v>
      </c>
      <c r="D115" s="209">
        <v>4755</v>
      </c>
      <c r="E115" s="209">
        <v>189503</v>
      </c>
      <c r="F115" s="209">
        <v>102648</v>
      </c>
      <c r="G115" s="209">
        <v>62788</v>
      </c>
      <c r="H115" s="209">
        <v>49588</v>
      </c>
      <c r="I115" s="209">
        <v>17955</v>
      </c>
      <c r="J115" s="209">
        <v>10560</v>
      </c>
      <c r="K115" s="209">
        <v>7395</v>
      </c>
      <c r="L115" s="209">
        <v>0</v>
      </c>
      <c r="M115" s="209">
        <v>167886</v>
      </c>
      <c r="N115" s="216">
        <v>42668</v>
      </c>
      <c r="O115" s="216">
        <v>80580</v>
      </c>
      <c r="P115" s="209">
        <v>12638</v>
      </c>
    </row>
    <row r="116" spans="1:16" ht="25.5" x14ac:dyDescent="0.2">
      <c r="A116" s="203" t="s">
        <v>337</v>
      </c>
      <c r="B116" s="209">
        <v>39887018</v>
      </c>
      <c r="C116" s="209">
        <v>0</v>
      </c>
      <c r="D116" s="209">
        <v>656219</v>
      </c>
      <c r="E116" s="209">
        <v>7416592</v>
      </c>
      <c r="F116" s="209">
        <v>5203121</v>
      </c>
      <c r="G116" s="209">
        <v>3177846</v>
      </c>
      <c r="H116" s="209">
        <v>1737788</v>
      </c>
      <c r="I116" s="209">
        <v>817024</v>
      </c>
      <c r="J116" s="209">
        <v>685007</v>
      </c>
      <c r="K116" s="209">
        <v>789207</v>
      </c>
      <c r="L116" s="209">
        <v>472193</v>
      </c>
      <c r="M116" s="209">
        <v>554087</v>
      </c>
      <c r="N116" s="216">
        <v>14894320</v>
      </c>
      <c r="O116" s="216">
        <v>559870</v>
      </c>
      <c r="P116" s="209">
        <v>2923744</v>
      </c>
    </row>
    <row r="117" spans="1:16" x14ac:dyDescent="0.2">
      <c r="A117" s="205" t="s">
        <v>338</v>
      </c>
      <c r="B117" s="210">
        <v>222349137</v>
      </c>
      <c r="C117" s="210">
        <v>0</v>
      </c>
      <c r="D117" s="210">
        <v>4231966</v>
      </c>
      <c r="E117" s="210">
        <v>45659624</v>
      </c>
      <c r="F117" s="210">
        <v>33720484</v>
      </c>
      <c r="G117" s="210">
        <v>19730227</v>
      </c>
      <c r="H117" s="210">
        <v>10457582</v>
      </c>
      <c r="I117" s="210">
        <v>5698571</v>
      </c>
      <c r="J117" s="210">
        <v>4748389</v>
      </c>
      <c r="K117" s="210">
        <v>7326318</v>
      </c>
      <c r="L117" s="210">
        <v>2261164</v>
      </c>
      <c r="M117" s="210">
        <v>2318319</v>
      </c>
      <c r="N117" s="217">
        <v>67050233</v>
      </c>
      <c r="O117" s="217">
        <v>5369100</v>
      </c>
      <c r="P117" s="210">
        <v>13777160</v>
      </c>
    </row>
    <row r="118" spans="1:16" ht="25.5" x14ac:dyDescent="0.2">
      <c r="A118" s="203" t="s">
        <v>371</v>
      </c>
      <c r="B118" s="209">
        <v>586480</v>
      </c>
      <c r="C118" s="209">
        <v>0</v>
      </c>
      <c r="D118" s="209">
        <v>142320</v>
      </c>
      <c r="E118" s="209">
        <v>140076</v>
      </c>
      <c r="F118" s="209">
        <v>113284</v>
      </c>
      <c r="G118" s="209">
        <v>15502</v>
      </c>
      <c r="H118" s="209">
        <v>5298</v>
      </c>
      <c r="I118" s="209">
        <v>0</v>
      </c>
      <c r="J118" s="209">
        <v>0</v>
      </c>
      <c r="K118" s="209">
        <v>170000</v>
      </c>
      <c r="L118" s="209">
        <v>0</v>
      </c>
      <c r="M118" s="209">
        <v>0</v>
      </c>
      <c r="N118" s="216">
        <v>0</v>
      </c>
      <c r="O118" s="216">
        <v>0</v>
      </c>
      <c r="P118" s="209">
        <v>0</v>
      </c>
    </row>
    <row r="119" spans="1:16" ht="25.5" x14ac:dyDescent="0.2">
      <c r="A119" s="205" t="s">
        <v>372</v>
      </c>
      <c r="B119" s="210">
        <v>586480</v>
      </c>
      <c r="C119" s="210">
        <v>0</v>
      </c>
      <c r="D119" s="210">
        <v>142320</v>
      </c>
      <c r="E119" s="210">
        <v>140076</v>
      </c>
      <c r="F119" s="210">
        <v>113284</v>
      </c>
      <c r="G119" s="210">
        <v>15502</v>
      </c>
      <c r="H119" s="210">
        <v>5298</v>
      </c>
      <c r="I119" s="210">
        <v>0</v>
      </c>
      <c r="J119" s="210">
        <v>0</v>
      </c>
      <c r="K119" s="210">
        <v>170000</v>
      </c>
      <c r="L119" s="210">
        <v>0</v>
      </c>
      <c r="M119" s="210">
        <v>0</v>
      </c>
      <c r="N119" s="217">
        <v>0</v>
      </c>
      <c r="O119" s="217">
        <v>0</v>
      </c>
      <c r="P119" s="210">
        <v>0</v>
      </c>
    </row>
    <row r="120" spans="1:16" ht="25.5" x14ac:dyDescent="0.2">
      <c r="A120" s="203" t="s">
        <v>339</v>
      </c>
      <c r="B120" s="209">
        <v>1751396</v>
      </c>
      <c r="C120" s="209">
        <v>1751396</v>
      </c>
      <c r="D120" s="209">
        <v>0</v>
      </c>
      <c r="E120" s="209">
        <v>0</v>
      </c>
      <c r="F120" s="209">
        <v>0</v>
      </c>
      <c r="G120" s="209">
        <v>0</v>
      </c>
      <c r="H120" s="209">
        <v>0</v>
      </c>
      <c r="I120" s="209">
        <v>0</v>
      </c>
      <c r="J120" s="209">
        <v>0</v>
      </c>
      <c r="K120" s="209">
        <v>0</v>
      </c>
      <c r="L120" s="209">
        <v>0</v>
      </c>
      <c r="M120" s="209">
        <v>0</v>
      </c>
      <c r="N120" s="216">
        <v>0</v>
      </c>
      <c r="O120" s="216">
        <v>0</v>
      </c>
      <c r="P120" s="209">
        <v>0</v>
      </c>
    </row>
    <row r="121" spans="1:16" ht="38.25" x14ac:dyDescent="0.2">
      <c r="A121" s="205" t="s">
        <v>343</v>
      </c>
      <c r="B121" s="210">
        <v>1751396</v>
      </c>
      <c r="C121" s="210">
        <v>1751396</v>
      </c>
      <c r="D121" s="210">
        <v>0</v>
      </c>
      <c r="E121" s="210">
        <v>0</v>
      </c>
      <c r="F121" s="210">
        <v>0</v>
      </c>
      <c r="G121" s="210">
        <v>0</v>
      </c>
      <c r="H121" s="210">
        <v>0</v>
      </c>
      <c r="I121" s="210">
        <v>0</v>
      </c>
      <c r="J121" s="210">
        <v>0</v>
      </c>
      <c r="K121" s="210">
        <v>0</v>
      </c>
      <c r="L121" s="210">
        <v>0</v>
      </c>
      <c r="M121" s="210">
        <v>0</v>
      </c>
      <c r="N121" s="217">
        <v>0</v>
      </c>
      <c r="O121" s="217">
        <v>0</v>
      </c>
      <c r="P121" s="210">
        <v>0</v>
      </c>
    </row>
    <row r="122" spans="1:16" x14ac:dyDescent="0.2">
      <c r="A122" s="203" t="s">
        <v>373</v>
      </c>
      <c r="B122" s="209">
        <v>215461</v>
      </c>
      <c r="C122" s="209">
        <v>0</v>
      </c>
      <c r="D122" s="209">
        <v>0</v>
      </c>
      <c r="E122" s="209">
        <v>102796</v>
      </c>
      <c r="F122" s="209">
        <v>0</v>
      </c>
      <c r="G122" s="209">
        <v>112665</v>
      </c>
      <c r="H122" s="209">
        <v>0</v>
      </c>
      <c r="I122" s="209">
        <v>0</v>
      </c>
      <c r="J122" s="209">
        <v>0</v>
      </c>
      <c r="K122" s="209">
        <v>0</v>
      </c>
      <c r="L122" s="209">
        <v>0</v>
      </c>
      <c r="M122" s="209">
        <v>0</v>
      </c>
      <c r="N122" s="216">
        <v>0</v>
      </c>
      <c r="O122" s="216">
        <v>0</v>
      </c>
      <c r="P122" s="209">
        <v>0</v>
      </c>
    </row>
    <row r="123" spans="1:16" ht="25.5" x14ac:dyDescent="0.2">
      <c r="A123" s="203" t="s">
        <v>397</v>
      </c>
      <c r="B123" s="209">
        <v>200000</v>
      </c>
      <c r="C123" s="209">
        <v>0</v>
      </c>
      <c r="D123" s="209">
        <v>0</v>
      </c>
      <c r="E123" s="209">
        <v>200000</v>
      </c>
      <c r="F123" s="209">
        <v>0</v>
      </c>
      <c r="G123" s="209">
        <v>0</v>
      </c>
      <c r="H123" s="209">
        <v>0</v>
      </c>
      <c r="I123" s="209">
        <v>0</v>
      </c>
      <c r="J123" s="209">
        <v>0</v>
      </c>
      <c r="K123" s="209">
        <v>0</v>
      </c>
      <c r="L123" s="209">
        <v>0</v>
      </c>
      <c r="M123" s="209">
        <v>0</v>
      </c>
      <c r="N123" s="216">
        <v>0</v>
      </c>
      <c r="O123" s="216">
        <v>0</v>
      </c>
      <c r="P123" s="209">
        <v>0</v>
      </c>
    </row>
    <row r="124" spans="1:16" ht="25.5" x14ac:dyDescent="0.2">
      <c r="A124" s="203" t="s">
        <v>374</v>
      </c>
      <c r="B124" s="209">
        <v>348365</v>
      </c>
      <c r="C124" s="209">
        <v>0</v>
      </c>
      <c r="D124" s="209">
        <v>45000</v>
      </c>
      <c r="E124" s="209">
        <v>167400</v>
      </c>
      <c r="F124" s="209">
        <v>0</v>
      </c>
      <c r="G124" s="209">
        <v>135965</v>
      </c>
      <c r="H124" s="209">
        <v>0</v>
      </c>
      <c r="I124" s="209">
        <v>0</v>
      </c>
      <c r="J124" s="209">
        <v>0</v>
      </c>
      <c r="K124" s="209">
        <v>0</v>
      </c>
      <c r="L124" s="209">
        <v>0</v>
      </c>
      <c r="M124" s="209">
        <v>0</v>
      </c>
      <c r="N124" s="216">
        <v>0</v>
      </c>
      <c r="O124" s="216">
        <v>0</v>
      </c>
      <c r="P124" s="209">
        <v>0</v>
      </c>
    </row>
    <row r="125" spans="1:16" ht="25.5" x14ac:dyDescent="0.2">
      <c r="A125" s="203" t="s">
        <v>375</v>
      </c>
      <c r="B125" s="209">
        <v>1863451</v>
      </c>
      <c r="C125" s="209">
        <v>0</v>
      </c>
      <c r="D125" s="209">
        <v>0</v>
      </c>
      <c r="E125" s="209">
        <v>944304</v>
      </c>
      <c r="F125" s="209">
        <v>0</v>
      </c>
      <c r="G125" s="209">
        <v>591480</v>
      </c>
      <c r="H125" s="209">
        <v>0</v>
      </c>
      <c r="I125" s="209">
        <v>22039</v>
      </c>
      <c r="J125" s="209">
        <v>0</v>
      </c>
      <c r="K125" s="209">
        <v>305628</v>
      </c>
      <c r="L125" s="209">
        <v>0</v>
      </c>
      <c r="M125" s="209">
        <v>0</v>
      </c>
      <c r="N125" s="216">
        <v>0</v>
      </c>
      <c r="O125" s="216">
        <v>0</v>
      </c>
      <c r="P125" s="209">
        <v>0</v>
      </c>
    </row>
    <row r="126" spans="1:16" ht="25.5" x14ac:dyDescent="0.2">
      <c r="A126" s="203" t="s">
        <v>376</v>
      </c>
      <c r="B126" s="209">
        <v>477169</v>
      </c>
      <c r="C126" s="209">
        <v>0</v>
      </c>
      <c r="D126" s="209">
        <v>12150</v>
      </c>
      <c r="E126" s="209">
        <v>219916</v>
      </c>
      <c r="F126" s="209">
        <v>0</v>
      </c>
      <c r="G126" s="209">
        <v>148130</v>
      </c>
      <c r="H126" s="209">
        <v>0</v>
      </c>
      <c r="I126" s="209">
        <v>14453</v>
      </c>
      <c r="J126" s="209">
        <v>0</v>
      </c>
      <c r="K126" s="209">
        <v>82520</v>
      </c>
      <c r="L126" s="209">
        <v>0</v>
      </c>
      <c r="M126" s="209">
        <v>0</v>
      </c>
      <c r="N126" s="216">
        <v>0</v>
      </c>
      <c r="O126" s="216">
        <v>0</v>
      </c>
      <c r="P126" s="209">
        <v>0</v>
      </c>
    </row>
    <row r="127" spans="1:16" x14ac:dyDescent="0.2">
      <c r="A127" s="205" t="s">
        <v>377</v>
      </c>
      <c r="B127" s="210">
        <v>3104446</v>
      </c>
      <c r="C127" s="210">
        <v>0</v>
      </c>
      <c r="D127" s="210">
        <v>57150</v>
      </c>
      <c r="E127" s="210">
        <v>1634416</v>
      </c>
      <c r="F127" s="210">
        <v>0</v>
      </c>
      <c r="G127" s="210">
        <v>988240</v>
      </c>
      <c r="H127" s="210">
        <v>0</v>
      </c>
      <c r="I127" s="210">
        <v>36492</v>
      </c>
      <c r="J127" s="210">
        <v>0</v>
      </c>
      <c r="K127" s="210">
        <v>388148</v>
      </c>
      <c r="L127" s="210">
        <v>0</v>
      </c>
      <c r="M127" s="210">
        <v>0</v>
      </c>
      <c r="N127" s="217">
        <v>0</v>
      </c>
      <c r="O127" s="217">
        <v>0</v>
      </c>
      <c r="P127" s="210">
        <v>0</v>
      </c>
    </row>
    <row r="128" spans="1:16" x14ac:dyDescent="0.2">
      <c r="A128" s="203" t="s">
        <v>344</v>
      </c>
      <c r="B128" s="209">
        <v>10873806</v>
      </c>
      <c r="C128" s="209">
        <v>0</v>
      </c>
      <c r="D128" s="209">
        <v>3684963</v>
      </c>
      <c r="E128" s="209">
        <v>4945000</v>
      </c>
      <c r="F128" s="209">
        <v>0</v>
      </c>
      <c r="G128" s="209">
        <v>1880000</v>
      </c>
      <c r="H128" s="209">
        <v>0</v>
      </c>
      <c r="I128" s="209">
        <v>0</v>
      </c>
      <c r="J128" s="209">
        <v>0</v>
      </c>
      <c r="K128" s="209">
        <v>363843</v>
      </c>
      <c r="L128" s="209">
        <v>0</v>
      </c>
      <c r="M128" s="209">
        <v>0</v>
      </c>
      <c r="N128" s="216">
        <v>0</v>
      </c>
      <c r="O128" s="216">
        <v>0</v>
      </c>
      <c r="P128" s="209">
        <v>0</v>
      </c>
    </row>
    <row r="129" spans="1:16" ht="25.5" x14ac:dyDescent="0.2">
      <c r="A129" s="203" t="s">
        <v>345</v>
      </c>
      <c r="B129" s="209">
        <v>2935928</v>
      </c>
      <c r="C129" s="209">
        <v>0</v>
      </c>
      <c r="D129" s="209">
        <v>994940</v>
      </c>
      <c r="E129" s="209">
        <v>1335150</v>
      </c>
      <c r="F129" s="209">
        <v>0</v>
      </c>
      <c r="G129" s="209">
        <v>507600</v>
      </c>
      <c r="H129" s="209">
        <v>0</v>
      </c>
      <c r="I129" s="209">
        <v>0</v>
      </c>
      <c r="J129" s="209">
        <v>0</v>
      </c>
      <c r="K129" s="209">
        <v>98238</v>
      </c>
      <c r="L129" s="209">
        <v>0</v>
      </c>
      <c r="M129" s="209">
        <v>0</v>
      </c>
      <c r="N129" s="216">
        <v>0</v>
      </c>
      <c r="O129" s="216">
        <v>0</v>
      </c>
      <c r="P129" s="209">
        <v>0</v>
      </c>
    </row>
    <row r="130" spans="1:16" x14ac:dyDescent="0.2">
      <c r="A130" s="205" t="s">
        <v>346</v>
      </c>
      <c r="B130" s="210">
        <v>13809734</v>
      </c>
      <c r="C130" s="210">
        <v>0</v>
      </c>
      <c r="D130" s="210">
        <v>4679903</v>
      </c>
      <c r="E130" s="210">
        <v>6280150</v>
      </c>
      <c r="F130" s="210">
        <v>0</v>
      </c>
      <c r="G130" s="210">
        <v>2387600</v>
      </c>
      <c r="H130" s="210">
        <v>0</v>
      </c>
      <c r="I130" s="210">
        <v>0</v>
      </c>
      <c r="J130" s="210">
        <v>0</v>
      </c>
      <c r="K130" s="210">
        <v>462081</v>
      </c>
      <c r="L130" s="210">
        <v>0</v>
      </c>
      <c r="M130" s="210">
        <v>0</v>
      </c>
      <c r="N130" s="217">
        <v>0</v>
      </c>
      <c r="O130" s="217">
        <v>0</v>
      </c>
      <c r="P130" s="210">
        <v>0</v>
      </c>
    </row>
    <row r="131" spans="1:16" ht="25.5" x14ac:dyDescent="0.2">
      <c r="A131" s="205" t="s">
        <v>347</v>
      </c>
      <c r="B131" s="210">
        <v>742924717</v>
      </c>
      <c r="C131" s="210">
        <v>1751396</v>
      </c>
      <c r="D131" s="210">
        <v>31860797</v>
      </c>
      <c r="E131" s="210">
        <v>160098955</v>
      </c>
      <c r="F131" s="210">
        <v>126485841</v>
      </c>
      <c r="G131" s="210">
        <v>77200540</v>
      </c>
      <c r="H131" s="210">
        <v>34439170</v>
      </c>
      <c r="I131" s="210">
        <v>39068436</v>
      </c>
      <c r="J131" s="210">
        <v>21531750</v>
      </c>
      <c r="K131" s="210">
        <v>35936859</v>
      </c>
      <c r="L131" s="210">
        <v>11754466</v>
      </c>
      <c r="M131" s="210">
        <v>17239791</v>
      </c>
      <c r="N131" s="217">
        <v>74483458</v>
      </c>
      <c r="O131" s="217">
        <v>87293024</v>
      </c>
      <c r="P131" s="210">
        <v>23780234</v>
      </c>
    </row>
    <row r="132" spans="1:16" x14ac:dyDescent="0.2">
      <c r="A132" s="205" t="s">
        <v>351</v>
      </c>
      <c r="B132" s="210">
        <v>742924717</v>
      </c>
      <c r="C132" s="210">
        <v>1751396</v>
      </c>
      <c r="D132" s="210">
        <v>31860797</v>
      </c>
      <c r="E132" s="210">
        <v>160098955</v>
      </c>
      <c r="F132" s="210">
        <v>126485841</v>
      </c>
      <c r="G132" s="210">
        <v>77200540</v>
      </c>
      <c r="H132" s="210">
        <v>34439170</v>
      </c>
      <c r="I132" s="210">
        <v>39068436</v>
      </c>
      <c r="J132" s="210">
        <v>21531750</v>
      </c>
      <c r="K132" s="210">
        <v>35936859</v>
      </c>
      <c r="L132" s="210">
        <v>11754466</v>
      </c>
      <c r="M132" s="210">
        <v>17239791</v>
      </c>
      <c r="N132" s="217">
        <v>74483458</v>
      </c>
      <c r="O132" s="217">
        <v>87293024</v>
      </c>
      <c r="P132" s="210">
        <v>23780234</v>
      </c>
    </row>
    <row r="134" spans="1:16" x14ac:dyDescent="0.2">
      <c r="A134" s="196" t="s">
        <v>433</v>
      </c>
    </row>
  </sheetData>
  <mergeCells count="3">
    <mergeCell ref="A2:G2"/>
    <mergeCell ref="A34:F34"/>
    <mergeCell ref="A81:P81"/>
  </mergeCells>
  <pageMargins left="0.75" right="0.75" top="1" bottom="1" header="0.5" footer="0.5"/>
  <pageSetup orientation="portrait" horizontalDpi="300" verticalDpi="300"/>
  <headerFooter alignWithMargins="0">
    <oddHeader>&amp;C&amp;L&amp;RÉrték típus: Forint</oddHeader>
    <oddFooter>&amp;C&amp;LAdatellenőrző kód: -2773-42112549-46-56-70-4d5a2a661126-5-2a2e125b&amp;R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topLeftCell="F1" workbookViewId="0">
      <pane ySplit="2" topLeftCell="A63" activePane="bottomLeft" state="frozen"/>
      <selection pane="bottomLeft" activeCell="H2" sqref="H2"/>
    </sheetView>
  </sheetViews>
  <sheetFormatPr defaultRowHeight="12.75" x14ac:dyDescent="0.2"/>
  <cols>
    <col min="1" max="1" width="35.875" style="196" customWidth="1"/>
    <col min="2" max="2" width="17.625" style="196" customWidth="1"/>
    <col min="3" max="3" width="21.625" style="196" customWidth="1"/>
    <col min="4" max="4" width="17.75" style="196" customWidth="1"/>
    <col min="5" max="5" width="20" style="196" customWidth="1"/>
    <col min="6" max="6" width="18.75" style="196" customWidth="1"/>
    <col min="7" max="7" width="18.375" style="196" customWidth="1"/>
    <col min="8" max="16" width="19.125" style="196" customWidth="1"/>
    <col min="17" max="256" width="9" style="196"/>
    <col min="257" max="257" width="35.875" style="196" customWidth="1"/>
    <col min="258" max="258" width="20.75" style="196" customWidth="1"/>
    <col min="259" max="259" width="23.125" style="196" customWidth="1"/>
    <col min="260" max="260" width="22.25" style="196" customWidth="1"/>
    <col min="261" max="261" width="22.5" style="196" customWidth="1"/>
    <col min="262" max="262" width="19.25" style="196" customWidth="1"/>
    <col min="263" max="263" width="19.875" style="196" customWidth="1"/>
    <col min="264" max="512" width="9" style="196"/>
    <col min="513" max="513" width="35.875" style="196" customWidth="1"/>
    <col min="514" max="514" width="20.75" style="196" customWidth="1"/>
    <col min="515" max="515" width="23.125" style="196" customWidth="1"/>
    <col min="516" max="516" width="22.25" style="196" customWidth="1"/>
    <col min="517" max="517" width="22.5" style="196" customWidth="1"/>
    <col min="518" max="518" width="19.25" style="196" customWidth="1"/>
    <col min="519" max="519" width="19.875" style="196" customWidth="1"/>
    <col min="520" max="768" width="9" style="196"/>
    <col min="769" max="769" width="35.875" style="196" customWidth="1"/>
    <col min="770" max="770" width="20.75" style="196" customWidth="1"/>
    <col min="771" max="771" width="23.125" style="196" customWidth="1"/>
    <col min="772" max="772" width="22.25" style="196" customWidth="1"/>
    <col min="773" max="773" width="22.5" style="196" customWidth="1"/>
    <col min="774" max="774" width="19.25" style="196" customWidth="1"/>
    <col min="775" max="775" width="19.875" style="196" customWidth="1"/>
    <col min="776" max="1024" width="9" style="196"/>
    <col min="1025" max="1025" width="35.875" style="196" customWidth="1"/>
    <col min="1026" max="1026" width="20.75" style="196" customWidth="1"/>
    <col min="1027" max="1027" width="23.125" style="196" customWidth="1"/>
    <col min="1028" max="1028" width="22.25" style="196" customWidth="1"/>
    <col min="1029" max="1029" width="22.5" style="196" customWidth="1"/>
    <col min="1030" max="1030" width="19.25" style="196" customWidth="1"/>
    <col min="1031" max="1031" width="19.875" style="196" customWidth="1"/>
    <col min="1032" max="1280" width="9" style="196"/>
    <col min="1281" max="1281" width="35.875" style="196" customWidth="1"/>
    <col min="1282" max="1282" width="20.75" style="196" customWidth="1"/>
    <col min="1283" max="1283" width="23.125" style="196" customWidth="1"/>
    <col min="1284" max="1284" width="22.25" style="196" customWidth="1"/>
    <col min="1285" max="1285" width="22.5" style="196" customWidth="1"/>
    <col min="1286" max="1286" width="19.25" style="196" customWidth="1"/>
    <col min="1287" max="1287" width="19.875" style="196" customWidth="1"/>
    <col min="1288" max="1536" width="9" style="196"/>
    <col min="1537" max="1537" width="35.875" style="196" customWidth="1"/>
    <col min="1538" max="1538" width="20.75" style="196" customWidth="1"/>
    <col min="1539" max="1539" width="23.125" style="196" customWidth="1"/>
    <col min="1540" max="1540" width="22.25" style="196" customWidth="1"/>
    <col min="1541" max="1541" width="22.5" style="196" customWidth="1"/>
    <col min="1542" max="1542" width="19.25" style="196" customWidth="1"/>
    <col min="1543" max="1543" width="19.875" style="196" customWidth="1"/>
    <col min="1544" max="1792" width="9" style="196"/>
    <col min="1793" max="1793" width="35.875" style="196" customWidth="1"/>
    <col min="1794" max="1794" width="20.75" style="196" customWidth="1"/>
    <col min="1795" max="1795" width="23.125" style="196" customWidth="1"/>
    <col min="1796" max="1796" width="22.25" style="196" customWidth="1"/>
    <col min="1797" max="1797" width="22.5" style="196" customWidth="1"/>
    <col min="1798" max="1798" width="19.25" style="196" customWidth="1"/>
    <col min="1799" max="1799" width="19.875" style="196" customWidth="1"/>
    <col min="1800" max="2048" width="9" style="196"/>
    <col min="2049" max="2049" width="35.875" style="196" customWidth="1"/>
    <col min="2050" max="2050" width="20.75" style="196" customWidth="1"/>
    <col min="2051" max="2051" width="23.125" style="196" customWidth="1"/>
    <col min="2052" max="2052" width="22.25" style="196" customWidth="1"/>
    <col min="2053" max="2053" width="22.5" style="196" customWidth="1"/>
    <col min="2054" max="2054" width="19.25" style="196" customWidth="1"/>
    <col min="2055" max="2055" width="19.875" style="196" customWidth="1"/>
    <col min="2056" max="2304" width="9" style="196"/>
    <col min="2305" max="2305" width="35.875" style="196" customWidth="1"/>
    <col min="2306" max="2306" width="20.75" style="196" customWidth="1"/>
    <col min="2307" max="2307" width="23.125" style="196" customWidth="1"/>
    <col min="2308" max="2308" width="22.25" style="196" customWidth="1"/>
    <col min="2309" max="2309" width="22.5" style="196" customWidth="1"/>
    <col min="2310" max="2310" width="19.25" style="196" customWidth="1"/>
    <col min="2311" max="2311" width="19.875" style="196" customWidth="1"/>
    <col min="2312" max="2560" width="9" style="196"/>
    <col min="2561" max="2561" width="35.875" style="196" customWidth="1"/>
    <col min="2562" max="2562" width="20.75" style="196" customWidth="1"/>
    <col min="2563" max="2563" width="23.125" style="196" customWidth="1"/>
    <col min="2564" max="2564" width="22.25" style="196" customWidth="1"/>
    <col min="2565" max="2565" width="22.5" style="196" customWidth="1"/>
    <col min="2566" max="2566" width="19.25" style="196" customWidth="1"/>
    <col min="2567" max="2567" width="19.875" style="196" customWidth="1"/>
    <col min="2568" max="2816" width="9" style="196"/>
    <col min="2817" max="2817" width="35.875" style="196" customWidth="1"/>
    <col min="2818" max="2818" width="20.75" style="196" customWidth="1"/>
    <col min="2819" max="2819" width="23.125" style="196" customWidth="1"/>
    <col min="2820" max="2820" width="22.25" style="196" customWidth="1"/>
    <col min="2821" max="2821" width="22.5" style="196" customWidth="1"/>
    <col min="2822" max="2822" width="19.25" style="196" customWidth="1"/>
    <col min="2823" max="2823" width="19.875" style="196" customWidth="1"/>
    <col min="2824" max="3072" width="9" style="196"/>
    <col min="3073" max="3073" width="35.875" style="196" customWidth="1"/>
    <col min="3074" max="3074" width="20.75" style="196" customWidth="1"/>
    <col min="3075" max="3075" width="23.125" style="196" customWidth="1"/>
    <col min="3076" max="3076" width="22.25" style="196" customWidth="1"/>
    <col min="3077" max="3077" width="22.5" style="196" customWidth="1"/>
    <col min="3078" max="3078" width="19.25" style="196" customWidth="1"/>
    <col min="3079" max="3079" width="19.875" style="196" customWidth="1"/>
    <col min="3080" max="3328" width="9" style="196"/>
    <col min="3329" max="3329" width="35.875" style="196" customWidth="1"/>
    <col min="3330" max="3330" width="20.75" style="196" customWidth="1"/>
    <col min="3331" max="3331" width="23.125" style="196" customWidth="1"/>
    <col min="3332" max="3332" width="22.25" style="196" customWidth="1"/>
    <col min="3333" max="3333" width="22.5" style="196" customWidth="1"/>
    <col min="3334" max="3334" width="19.25" style="196" customWidth="1"/>
    <col min="3335" max="3335" width="19.875" style="196" customWidth="1"/>
    <col min="3336" max="3584" width="9" style="196"/>
    <col min="3585" max="3585" width="35.875" style="196" customWidth="1"/>
    <col min="3586" max="3586" width="20.75" style="196" customWidth="1"/>
    <col min="3587" max="3587" width="23.125" style="196" customWidth="1"/>
    <col min="3588" max="3588" width="22.25" style="196" customWidth="1"/>
    <col min="3589" max="3589" width="22.5" style="196" customWidth="1"/>
    <col min="3590" max="3590" width="19.25" style="196" customWidth="1"/>
    <col min="3591" max="3591" width="19.875" style="196" customWidth="1"/>
    <col min="3592" max="3840" width="9" style="196"/>
    <col min="3841" max="3841" width="35.875" style="196" customWidth="1"/>
    <col min="3842" max="3842" width="20.75" style="196" customWidth="1"/>
    <col min="3843" max="3843" width="23.125" style="196" customWidth="1"/>
    <col min="3844" max="3844" width="22.25" style="196" customWidth="1"/>
    <col min="3845" max="3845" width="22.5" style="196" customWidth="1"/>
    <col min="3846" max="3846" width="19.25" style="196" customWidth="1"/>
    <col min="3847" max="3847" width="19.875" style="196" customWidth="1"/>
    <col min="3848" max="4096" width="9" style="196"/>
    <col min="4097" max="4097" width="35.875" style="196" customWidth="1"/>
    <col min="4098" max="4098" width="20.75" style="196" customWidth="1"/>
    <col min="4099" max="4099" width="23.125" style="196" customWidth="1"/>
    <col min="4100" max="4100" width="22.25" style="196" customWidth="1"/>
    <col min="4101" max="4101" width="22.5" style="196" customWidth="1"/>
    <col min="4102" max="4102" width="19.25" style="196" customWidth="1"/>
    <col min="4103" max="4103" width="19.875" style="196" customWidth="1"/>
    <col min="4104" max="4352" width="9" style="196"/>
    <col min="4353" max="4353" width="35.875" style="196" customWidth="1"/>
    <col min="4354" max="4354" width="20.75" style="196" customWidth="1"/>
    <col min="4355" max="4355" width="23.125" style="196" customWidth="1"/>
    <col min="4356" max="4356" width="22.25" style="196" customWidth="1"/>
    <col min="4357" max="4357" width="22.5" style="196" customWidth="1"/>
    <col min="4358" max="4358" width="19.25" style="196" customWidth="1"/>
    <col min="4359" max="4359" width="19.875" style="196" customWidth="1"/>
    <col min="4360" max="4608" width="9" style="196"/>
    <col min="4609" max="4609" width="35.875" style="196" customWidth="1"/>
    <col min="4610" max="4610" width="20.75" style="196" customWidth="1"/>
    <col min="4611" max="4611" width="23.125" style="196" customWidth="1"/>
    <col min="4612" max="4612" width="22.25" style="196" customWidth="1"/>
    <col min="4613" max="4613" width="22.5" style="196" customWidth="1"/>
    <col min="4614" max="4614" width="19.25" style="196" customWidth="1"/>
    <col min="4615" max="4615" width="19.875" style="196" customWidth="1"/>
    <col min="4616" max="4864" width="9" style="196"/>
    <col min="4865" max="4865" width="35.875" style="196" customWidth="1"/>
    <col min="4866" max="4866" width="20.75" style="196" customWidth="1"/>
    <col min="4867" max="4867" width="23.125" style="196" customWidth="1"/>
    <col min="4868" max="4868" width="22.25" style="196" customWidth="1"/>
    <col min="4869" max="4869" width="22.5" style="196" customWidth="1"/>
    <col min="4870" max="4870" width="19.25" style="196" customWidth="1"/>
    <col min="4871" max="4871" width="19.875" style="196" customWidth="1"/>
    <col min="4872" max="5120" width="9" style="196"/>
    <col min="5121" max="5121" width="35.875" style="196" customWidth="1"/>
    <col min="5122" max="5122" width="20.75" style="196" customWidth="1"/>
    <col min="5123" max="5123" width="23.125" style="196" customWidth="1"/>
    <col min="5124" max="5124" width="22.25" style="196" customWidth="1"/>
    <col min="5125" max="5125" width="22.5" style="196" customWidth="1"/>
    <col min="5126" max="5126" width="19.25" style="196" customWidth="1"/>
    <col min="5127" max="5127" width="19.875" style="196" customWidth="1"/>
    <col min="5128" max="5376" width="9" style="196"/>
    <col min="5377" max="5377" width="35.875" style="196" customWidth="1"/>
    <col min="5378" max="5378" width="20.75" style="196" customWidth="1"/>
    <col min="5379" max="5379" width="23.125" style="196" customWidth="1"/>
    <col min="5380" max="5380" width="22.25" style="196" customWidth="1"/>
    <col min="5381" max="5381" width="22.5" style="196" customWidth="1"/>
    <col min="5382" max="5382" width="19.25" style="196" customWidth="1"/>
    <col min="5383" max="5383" width="19.875" style="196" customWidth="1"/>
    <col min="5384" max="5632" width="9" style="196"/>
    <col min="5633" max="5633" width="35.875" style="196" customWidth="1"/>
    <col min="5634" max="5634" width="20.75" style="196" customWidth="1"/>
    <col min="5635" max="5635" width="23.125" style="196" customWidth="1"/>
    <col min="5636" max="5636" width="22.25" style="196" customWidth="1"/>
    <col min="5637" max="5637" width="22.5" style="196" customWidth="1"/>
    <col min="5638" max="5638" width="19.25" style="196" customWidth="1"/>
    <col min="5639" max="5639" width="19.875" style="196" customWidth="1"/>
    <col min="5640" max="5888" width="9" style="196"/>
    <col min="5889" max="5889" width="35.875" style="196" customWidth="1"/>
    <col min="5890" max="5890" width="20.75" style="196" customWidth="1"/>
    <col min="5891" max="5891" width="23.125" style="196" customWidth="1"/>
    <col min="5892" max="5892" width="22.25" style="196" customWidth="1"/>
    <col min="5893" max="5893" width="22.5" style="196" customWidth="1"/>
    <col min="5894" max="5894" width="19.25" style="196" customWidth="1"/>
    <col min="5895" max="5895" width="19.875" style="196" customWidth="1"/>
    <col min="5896" max="6144" width="9" style="196"/>
    <col min="6145" max="6145" width="35.875" style="196" customWidth="1"/>
    <col min="6146" max="6146" width="20.75" style="196" customWidth="1"/>
    <col min="6147" max="6147" width="23.125" style="196" customWidth="1"/>
    <col min="6148" max="6148" width="22.25" style="196" customWidth="1"/>
    <col min="6149" max="6149" width="22.5" style="196" customWidth="1"/>
    <col min="6150" max="6150" width="19.25" style="196" customWidth="1"/>
    <col min="6151" max="6151" width="19.875" style="196" customWidth="1"/>
    <col min="6152" max="6400" width="9" style="196"/>
    <col min="6401" max="6401" width="35.875" style="196" customWidth="1"/>
    <col min="6402" max="6402" width="20.75" style="196" customWidth="1"/>
    <col min="6403" max="6403" width="23.125" style="196" customWidth="1"/>
    <col min="6404" max="6404" width="22.25" style="196" customWidth="1"/>
    <col min="6405" max="6405" width="22.5" style="196" customWidth="1"/>
    <col min="6406" max="6406" width="19.25" style="196" customWidth="1"/>
    <col min="6407" max="6407" width="19.875" style="196" customWidth="1"/>
    <col min="6408" max="6656" width="9" style="196"/>
    <col min="6657" max="6657" width="35.875" style="196" customWidth="1"/>
    <col min="6658" max="6658" width="20.75" style="196" customWidth="1"/>
    <col min="6659" max="6659" width="23.125" style="196" customWidth="1"/>
    <col min="6660" max="6660" width="22.25" style="196" customWidth="1"/>
    <col min="6661" max="6661" width="22.5" style="196" customWidth="1"/>
    <col min="6662" max="6662" width="19.25" style="196" customWidth="1"/>
    <col min="6663" max="6663" width="19.875" style="196" customWidth="1"/>
    <col min="6664" max="6912" width="9" style="196"/>
    <col min="6913" max="6913" width="35.875" style="196" customWidth="1"/>
    <col min="6914" max="6914" width="20.75" style="196" customWidth="1"/>
    <col min="6915" max="6915" width="23.125" style="196" customWidth="1"/>
    <col min="6916" max="6916" width="22.25" style="196" customWidth="1"/>
    <col min="6917" max="6917" width="22.5" style="196" customWidth="1"/>
    <col min="6918" max="6918" width="19.25" style="196" customWidth="1"/>
    <col min="6919" max="6919" width="19.875" style="196" customWidth="1"/>
    <col min="6920" max="7168" width="9" style="196"/>
    <col min="7169" max="7169" width="35.875" style="196" customWidth="1"/>
    <col min="7170" max="7170" width="20.75" style="196" customWidth="1"/>
    <col min="7171" max="7171" width="23.125" style="196" customWidth="1"/>
    <col min="7172" max="7172" width="22.25" style="196" customWidth="1"/>
    <col min="7173" max="7173" width="22.5" style="196" customWidth="1"/>
    <col min="7174" max="7174" width="19.25" style="196" customWidth="1"/>
    <col min="7175" max="7175" width="19.875" style="196" customWidth="1"/>
    <col min="7176" max="7424" width="9" style="196"/>
    <col min="7425" max="7425" width="35.875" style="196" customWidth="1"/>
    <col min="7426" max="7426" width="20.75" style="196" customWidth="1"/>
    <col min="7427" max="7427" width="23.125" style="196" customWidth="1"/>
    <col min="7428" max="7428" width="22.25" style="196" customWidth="1"/>
    <col min="7429" max="7429" width="22.5" style="196" customWidth="1"/>
    <col min="7430" max="7430" width="19.25" style="196" customWidth="1"/>
    <col min="7431" max="7431" width="19.875" style="196" customWidth="1"/>
    <col min="7432" max="7680" width="9" style="196"/>
    <col min="7681" max="7681" width="35.875" style="196" customWidth="1"/>
    <col min="7682" max="7682" width="20.75" style="196" customWidth="1"/>
    <col min="7683" max="7683" width="23.125" style="196" customWidth="1"/>
    <col min="7684" max="7684" width="22.25" style="196" customWidth="1"/>
    <col min="7685" max="7685" width="22.5" style="196" customWidth="1"/>
    <col min="7686" max="7686" width="19.25" style="196" customWidth="1"/>
    <col min="7687" max="7687" width="19.875" style="196" customWidth="1"/>
    <col min="7688" max="7936" width="9" style="196"/>
    <col min="7937" max="7937" width="35.875" style="196" customWidth="1"/>
    <col min="7938" max="7938" width="20.75" style="196" customWidth="1"/>
    <col min="7939" max="7939" width="23.125" style="196" customWidth="1"/>
    <col min="7940" max="7940" width="22.25" style="196" customWidth="1"/>
    <col min="7941" max="7941" width="22.5" style="196" customWidth="1"/>
    <col min="7942" max="7942" width="19.25" style="196" customWidth="1"/>
    <col min="7943" max="7943" width="19.875" style="196" customWidth="1"/>
    <col min="7944" max="8192" width="9" style="196"/>
    <col min="8193" max="8193" width="35.875" style="196" customWidth="1"/>
    <col min="8194" max="8194" width="20.75" style="196" customWidth="1"/>
    <col min="8195" max="8195" width="23.125" style="196" customWidth="1"/>
    <col min="8196" max="8196" width="22.25" style="196" customWidth="1"/>
    <col min="8197" max="8197" width="22.5" style="196" customWidth="1"/>
    <col min="8198" max="8198" width="19.25" style="196" customWidth="1"/>
    <col min="8199" max="8199" width="19.875" style="196" customWidth="1"/>
    <col min="8200" max="8448" width="9" style="196"/>
    <col min="8449" max="8449" width="35.875" style="196" customWidth="1"/>
    <col min="8450" max="8450" width="20.75" style="196" customWidth="1"/>
    <col min="8451" max="8451" width="23.125" style="196" customWidth="1"/>
    <col min="8452" max="8452" width="22.25" style="196" customWidth="1"/>
    <col min="8453" max="8453" width="22.5" style="196" customWidth="1"/>
    <col min="8454" max="8454" width="19.25" style="196" customWidth="1"/>
    <col min="8455" max="8455" width="19.875" style="196" customWidth="1"/>
    <col min="8456" max="8704" width="9" style="196"/>
    <col min="8705" max="8705" width="35.875" style="196" customWidth="1"/>
    <col min="8706" max="8706" width="20.75" style="196" customWidth="1"/>
    <col min="8707" max="8707" width="23.125" style="196" customWidth="1"/>
    <col min="8708" max="8708" width="22.25" style="196" customWidth="1"/>
    <col min="8709" max="8709" width="22.5" style="196" customWidth="1"/>
    <col min="8710" max="8710" width="19.25" style="196" customWidth="1"/>
    <col min="8711" max="8711" width="19.875" style="196" customWidth="1"/>
    <col min="8712" max="8960" width="9" style="196"/>
    <col min="8961" max="8961" width="35.875" style="196" customWidth="1"/>
    <col min="8962" max="8962" width="20.75" style="196" customWidth="1"/>
    <col min="8963" max="8963" width="23.125" style="196" customWidth="1"/>
    <col min="8964" max="8964" width="22.25" style="196" customWidth="1"/>
    <col min="8965" max="8965" width="22.5" style="196" customWidth="1"/>
    <col min="8966" max="8966" width="19.25" style="196" customWidth="1"/>
    <col min="8967" max="8967" width="19.875" style="196" customWidth="1"/>
    <col min="8968" max="9216" width="9" style="196"/>
    <col min="9217" max="9217" width="35.875" style="196" customWidth="1"/>
    <col min="9218" max="9218" width="20.75" style="196" customWidth="1"/>
    <col min="9219" max="9219" width="23.125" style="196" customWidth="1"/>
    <col min="9220" max="9220" width="22.25" style="196" customWidth="1"/>
    <col min="9221" max="9221" width="22.5" style="196" customWidth="1"/>
    <col min="9222" max="9222" width="19.25" style="196" customWidth="1"/>
    <col min="9223" max="9223" width="19.875" style="196" customWidth="1"/>
    <col min="9224" max="9472" width="9" style="196"/>
    <col min="9473" max="9473" width="35.875" style="196" customWidth="1"/>
    <col min="9474" max="9474" width="20.75" style="196" customWidth="1"/>
    <col min="9475" max="9475" width="23.125" style="196" customWidth="1"/>
    <col min="9476" max="9476" width="22.25" style="196" customWidth="1"/>
    <col min="9477" max="9477" width="22.5" style="196" customWidth="1"/>
    <col min="9478" max="9478" width="19.25" style="196" customWidth="1"/>
    <col min="9479" max="9479" width="19.875" style="196" customWidth="1"/>
    <col min="9480" max="9728" width="9" style="196"/>
    <col min="9729" max="9729" width="35.875" style="196" customWidth="1"/>
    <col min="9730" max="9730" width="20.75" style="196" customWidth="1"/>
    <col min="9731" max="9731" width="23.125" style="196" customWidth="1"/>
    <col min="9732" max="9732" width="22.25" style="196" customWidth="1"/>
    <col min="9733" max="9733" width="22.5" style="196" customWidth="1"/>
    <col min="9734" max="9734" width="19.25" style="196" customWidth="1"/>
    <col min="9735" max="9735" width="19.875" style="196" customWidth="1"/>
    <col min="9736" max="9984" width="9" style="196"/>
    <col min="9985" max="9985" width="35.875" style="196" customWidth="1"/>
    <col min="9986" max="9986" width="20.75" style="196" customWidth="1"/>
    <col min="9987" max="9987" width="23.125" style="196" customWidth="1"/>
    <col min="9988" max="9988" width="22.25" style="196" customWidth="1"/>
    <col min="9989" max="9989" width="22.5" style="196" customWidth="1"/>
    <col min="9990" max="9990" width="19.25" style="196" customWidth="1"/>
    <col min="9991" max="9991" width="19.875" style="196" customWidth="1"/>
    <col min="9992" max="10240" width="9" style="196"/>
    <col min="10241" max="10241" width="35.875" style="196" customWidth="1"/>
    <col min="10242" max="10242" width="20.75" style="196" customWidth="1"/>
    <col min="10243" max="10243" width="23.125" style="196" customWidth="1"/>
    <col min="10244" max="10244" width="22.25" style="196" customWidth="1"/>
    <col min="10245" max="10245" width="22.5" style="196" customWidth="1"/>
    <col min="10246" max="10246" width="19.25" style="196" customWidth="1"/>
    <col min="10247" max="10247" width="19.875" style="196" customWidth="1"/>
    <col min="10248" max="10496" width="9" style="196"/>
    <col min="10497" max="10497" width="35.875" style="196" customWidth="1"/>
    <col min="10498" max="10498" width="20.75" style="196" customWidth="1"/>
    <col min="10499" max="10499" width="23.125" style="196" customWidth="1"/>
    <col min="10500" max="10500" width="22.25" style="196" customWidth="1"/>
    <col min="10501" max="10501" width="22.5" style="196" customWidth="1"/>
    <col min="10502" max="10502" width="19.25" style="196" customWidth="1"/>
    <col min="10503" max="10503" width="19.875" style="196" customWidth="1"/>
    <col min="10504" max="10752" width="9" style="196"/>
    <col min="10753" max="10753" width="35.875" style="196" customWidth="1"/>
    <col min="10754" max="10754" width="20.75" style="196" customWidth="1"/>
    <col min="10755" max="10755" width="23.125" style="196" customWidth="1"/>
    <col min="10756" max="10756" width="22.25" style="196" customWidth="1"/>
    <col min="10757" max="10757" width="22.5" style="196" customWidth="1"/>
    <col min="10758" max="10758" width="19.25" style="196" customWidth="1"/>
    <col min="10759" max="10759" width="19.875" style="196" customWidth="1"/>
    <col min="10760" max="11008" width="9" style="196"/>
    <col min="11009" max="11009" width="35.875" style="196" customWidth="1"/>
    <col min="11010" max="11010" width="20.75" style="196" customWidth="1"/>
    <col min="11011" max="11011" width="23.125" style="196" customWidth="1"/>
    <col min="11012" max="11012" width="22.25" style="196" customWidth="1"/>
    <col min="11013" max="11013" width="22.5" style="196" customWidth="1"/>
    <col min="11014" max="11014" width="19.25" style="196" customWidth="1"/>
    <col min="11015" max="11015" width="19.875" style="196" customWidth="1"/>
    <col min="11016" max="11264" width="9" style="196"/>
    <col min="11265" max="11265" width="35.875" style="196" customWidth="1"/>
    <col min="11266" max="11266" width="20.75" style="196" customWidth="1"/>
    <col min="11267" max="11267" width="23.125" style="196" customWidth="1"/>
    <col min="11268" max="11268" width="22.25" style="196" customWidth="1"/>
    <col min="11269" max="11269" width="22.5" style="196" customWidth="1"/>
    <col min="11270" max="11270" width="19.25" style="196" customWidth="1"/>
    <col min="11271" max="11271" width="19.875" style="196" customWidth="1"/>
    <col min="11272" max="11520" width="9" style="196"/>
    <col min="11521" max="11521" width="35.875" style="196" customWidth="1"/>
    <col min="11522" max="11522" width="20.75" style="196" customWidth="1"/>
    <col min="11523" max="11523" width="23.125" style="196" customWidth="1"/>
    <col min="11524" max="11524" width="22.25" style="196" customWidth="1"/>
    <col min="11525" max="11525" width="22.5" style="196" customWidth="1"/>
    <col min="11526" max="11526" width="19.25" style="196" customWidth="1"/>
    <col min="11527" max="11527" width="19.875" style="196" customWidth="1"/>
    <col min="11528" max="11776" width="9" style="196"/>
    <col min="11777" max="11777" width="35.875" style="196" customWidth="1"/>
    <col min="11778" max="11778" width="20.75" style="196" customWidth="1"/>
    <col min="11779" max="11779" width="23.125" style="196" customWidth="1"/>
    <col min="11780" max="11780" width="22.25" style="196" customWidth="1"/>
    <col min="11781" max="11781" width="22.5" style="196" customWidth="1"/>
    <col min="11782" max="11782" width="19.25" style="196" customWidth="1"/>
    <col min="11783" max="11783" width="19.875" style="196" customWidth="1"/>
    <col min="11784" max="12032" width="9" style="196"/>
    <col min="12033" max="12033" width="35.875" style="196" customWidth="1"/>
    <col min="12034" max="12034" width="20.75" style="196" customWidth="1"/>
    <col min="12035" max="12035" width="23.125" style="196" customWidth="1"/>
    <col min="12036" max="12036" width="22.25" style="196" customWidth="1"/>
    <col min="12037" max="12037" width="22.5" style="196" customWidth="1"/>
    <col min="12038" max="12038" width="19.25" style="196" customWidth="1"/>
    <col min="12039" max="12039" width="19.875" style="196" customWidth="1"/>
    <col min="12040" max="12288" width="9" style="196"/>
    <col min="12289" max="12289" width="35.875" style="196" customWidth="1"/>
    <col min="12290" max="12290" width="20.75" style="196" customWidth="1"/>
    <col min="12291" max="12291" width="23.125" style="196" customWidth="1"/>
    <col min="12292" max="12292" width="22.25" style="196" customWidth="1"/>
    <col min="12293" max="12293" width="22.5" style="196" customWidth="1"/>
    <col min="12294" max="12294" width="19.25" style="196" customWidth="1"/>
    <col min="12295" max="12295" width="19.875" style="196" customWidth="1"/>
    <col min="12296" max="12544" width="9" style="196"/>
    <col min="12545" max="12545" width="35.875" style="196" customWidth="1"/>
    <col min="12546" max="12546" width="20.75" style="196" customWidth="1"/>
    <col min="12547" max="12547" width="23.125" style="196" customWidth="1"/>
    <col min="12548" max="12548" width="22.25" style="196" customWidth="1"/>
    <col min="12549" max="12549" width="22.5" style="196" customWidth="1"/>
    <col min="12550" max="12550" width="19.25" style="196" customWidth="1"/>
    <col min="12551" max="12551" width="19.875" style="196" customWidth="1"/>
    <col min="12552" max="12800" width="9" style="196"/>
    <col min="12801" max="12801" width="35.875" style="196" customWidth="1"/>
    <col min="12802" max="12802" width="20.75" style="196" customWidth="1"/>
    <col min="12803" max="12803" width="23.125" style="196" customWidth="1"/>
    <col min="12804" max="12804" width="22.25" style="196" customWidth="1"/>
    <col min="12805" max="12805" width="22.5" style="196" customWidth="1"/>
    <col min="12806" max="12806" width="19.25" style="196" customWidth="1"/>
    <col min="12807" max="12807" width="19.875" style="196" customWidth="1"/>
    <col min="12808" max="13056" width="9" style="196"/>
    <col min="13057" max="13057" width="35.875" style="196" customWidth="1"/>
    <col min="13058" max="13058" width="20.75" style="196" customWidth="1"/>
    <col min="13059" max="13059" width="23.125" style="196" customWidth="1"/>
    <col min="13060" max="13060" width="22.25" style="196" customWidth="1"/>
    <col min="13061" max="13061" width="22.5" style="196" customWidth="1"/>
    <col min="13062" max="13062" width="19.25" style="196" customWidth="1"/>
    <col min="13063" max="13063" width="19.875" style="196" customWidth="1"/>
    <col min="13064" max="13312" width="9" style="196"/>
    <col min="13313" max="13313" width="35.875" style="196" customWidth="1"/>
    <col min="13314" max="13314" width="20.75" style="196" customWidth="1"/>
    <col min="13315" max="13315" width="23.125" style="196" customWidth="1"/>
    <col min="13316" max="13316" width="22.25" style="196" customWidth="1"/>
    <col min="13317" max="13317" width="22.5" style="196" customWidth="1"/>
    <col min="13318" max="13318" width="19.25" style="196" customWidth="1"/>
    <col min="13319" max="13319" width="19.875" style="196" customWidth="1"/>
    <col min="13320" max="13568" width="9" style="196"/>
    <col min="13569" max="13569" width="35.875" style="196" customWidth="1"/>
    <col min="13570" max="13570" width="20.75" style="196" customWidth="1"/>
    <col min="13571" max="13571" width="23.125" style="196" customWidth="1"/>
    <col min="13572" max="13572" width="22.25" style="196" customWidth="1"/>
    <col min="13573" max="13573" width="22.5" style="196" customWidth="1"/>
    <col min="13574" max="13574" width="19.25" style="196" customWidth="1"/>
    <col min="13575" max="13575" width="19.875" style="196" customWidth="1"/>
    <col min="13576" max="13824" width="9" style="196"/>
    <col min="13825" max="13825" width="35.875" style="196" customWidth="1"/>
    <col min="13826" max="13826" width="20.75" style="196" customWidth="1"/>
    <col min="13827" max="13827" width="23.125" style="196" customWidth="1"/>
    <col min="13828" max="13828" width="22.25" style="196" customWidth="1"/>
    <col min="13829" max="13829" width="22.5" style="196" customWidth="1"/>
    <col min="13830" max="13830" width="19.25" style="196" customWidth="1"/>
    <col min="13831" max="13831" width="19.875" style="196" customWidth="1"/>
    <col min="13832" max="14080" width="9" style="196"/>
    <col min="14081" max="14081" width="35.875" style="196" customWidth="1"/>
    <col min="14082" max="14082" width="20.75" style="196" customWidth="1"/>
    <col min="14083" max="14083" width="23.125" style="196" customWidth="1"/>
    <col min="14084" max="14084" width="22.25" style="196" customWidth="1"/>
    <col min="14085" max="14085" width="22.5" style="196" customWidth="1"/>
    <col min="14086" max="14086" width="19.25" style="196" customWidth="1"/>
    <col min="14087" max="14087" width="19.875" style="196" customWidth="1"/>
    <col min="14088" max="14336" width="9" style="196"/>
    <col min="14337" max="14337" width="35.875" style="196" customWidth="1"/>
    <col min="14338" max="14338" width="20.75" style="196" customWidth="1"/>
    <col min="14339" max="14339" width="23.125" style="196" customWidth="1"/>
    <col min="14340" max="14340" width="22.25" style="196" customWidth="1"/>
    <col min="14341" max="14341" width="22.5" style="196" customWidth="1"/>
    <col min="14342" max="14342" width="19.25" style="196" customWidth="1"/>
    <col min="14343" max="14343" width="19.875" style="196" customWidth="1"/>
    <col min="14344" max="14592" width="9" style="196"/>
    <col min="14593" max="14593" width="35.875" style="196" customWidth="1"/>
    <col min="14594" max="14594" width="20.75" style="196" customWidth="1"/>
    <col min="14595" max="14595" width="23.125" style="196" customWidth="1"/>
    <col min="14596" max="14596" width="22.25" style="196" customWidth="1"/>
    <col min="14597" max="14597" width="22.5" style="196" customWidth="1"/>
    <col min="14598" max="14598" width="19.25" style="196" customWidth="1"/>
    <col min="14599" max="14599" width="19.875" style="196" customWidth="1"/>
    <col min="14600" max="14848" width="9" style="196"/>
    <col min="14849" max="14849" width="35.875" style="196" customWidth="1"/>
    <col min="14850" max="14850" width="20.75" style="196" customWidth="1"/>
    <col min="14851" max="14851" width="23.125" style="196" customWidth="1"/>
    <col min="14852" max="14852" width="22.25" style="196" customWidth="1"/>
    <col min="14853" max="14853" width="22.5" style="196" customWidth="1"/>
    <col min="14854" max="14854" width="19.25" style="196" customWidth="1"/>
    <col min="14855" max="14855" width="19.875" style="196" customWidth="1"/>
    <col min="14856" max="15104" width="9" style="196"/>
    <col min="15105" max="15105" width="35.875" style="196" customWidth="1"/>
    <col min="15106" max="15106" width="20.75" style="196" customWidth="1"/>
    <col min="15107" max="15107" width="23.125" style="196" customWidth="1"/>
    <col min="15108" max="15108" width="22.25" style="196" customWidth="1"/>
    <col min="15109" max="15109" width="22.5" style="196" customWidth="1"/>
    <col min="15110" max="15110" width="19.25" style="196" customWidth="1"/>
    <col min="15111" max="15111" width="19.875" style="196" customWidth="1"/>
    <col min="15112" max="15360" width="9" style="196"/>
    <col min="15361" max="15361" width="35.875" style="196" customWidth="1"/>
    <col min="15362" max="15362" width="20.75" style="196" customWidth="1"/>
    <col min="15363" max="15363" width="23.125" style="196" customWidth="1"/>
    <col min="15364" max="15364" width="22.25" style="196" customWidth="1"/>
    <col min="15365" max="15365" width="22.5" style="196" customWidth="1"/>
    <col min="15366" max="15366" width="19.25" style="196" customWidth="1"/>
    <col min="15367" max="15367" width="19.875" style="196" customWidth="1"/>
    <col min="15368" max="15616" width="9" style="196"/>
    <col min="15617" max="15617" width="35.875" style="196" customWidth="1"/>
    <col min="15618" max="15618" width="20.75" style="196" customWidth="1"/>
    <col min="15619" max="15619" width="23.125" style="196" customWidth="1"/>
    <col min="15620" max="15620" width="22.25" style="196" customWidth="1"/>
    <col min="15621" max="15621" width="22.5" style="196" customWidth="1"/>
    <col min="15622" max="15622" width="19.25" style="196" customWidth="1"/>
    <col min="15623" max="15623" width="19.875" style="196" customWidth="1"/>
    <col min="15624" max="15872" width="9" style="196"/>
    <col min="15873" max="15873" width="35.875" style="196" customWidth="1"/>
    <col min="15874" max="15874" width="20.75" style="196" customWidth="1"/>
    <col min="15875" max="15875" width="23.125" style="196" customWidth="1"/>
    <col min="15876" max="15876" width="22.25" style="196" customWidth="1"/>
    <col min="15877" max="15877" width="22.5" style="196" customWidth="1"/>
    <col min="15878" max="15878" width="19.25" style="196" customWidth="1"/>
    <col min="15879" max="15879" width="19.875" style="196" customWidth="1"/>
    <col min="15880" max="16128" width="9" style="196"/>
    <col min="16129" max="16129" width="35.875" style="196" customWidth="1"/>
    <col min="16130" max="16130" width="20.75" style="196" customWidth="1"/>
    <col min="16131" max="16131" width="23.125" style="196" customWidth="1"/>
    <col min="16132" max="16132" width="22.25" style="196" customWidth="1"/>
    <col min="16133" max="16133" width="22.5" style="196" customWidth="1"/>
    <col min="16134" max="16134" width="19.25" style="196" customWidth="1"/>
    <col min="16135" max="16135" width="19.875" style="196" customWidth="1"/>
    <col min="16136" max="16384" width="9" style="196"/>
  </cols>
  <sheetData>
    <row r="1" spans="1:8" x14ac:dyDescent="0.2">
      <c r="A1" s="267" t="s">
        <v>422</v>
      </c>
      <c r="B1" s="267"/>
      <c r="C1" s="267"/>
      <c r="D1" s="267"/>
      <c r="E1" s="267"/>
      <c r="F1" s="267"/>
      <c r="G1" s="267"/>
      <c r="H1" s="196" t="s">
        <v>440</v>
      </c>
    </row>
    <row r="2" spans="1:8" ht="90" x14ac:dyDescent="0.2">
      <c r="A2" s="197" t="s">
        <v>6</v>
      </c>
      <c r="B2" s="197" t="s">
        <v>57</v>
      </c>
      <c r="C2" s="197" t="s">
        <v>319</v>
      </c>
      <c r="D2" s="197" t="s">
        <v>320</v>
      </c>
      <c r="E2" s="197" t="s">
        <v>321</v>
      </c>
      <c r="F2" s="197" t="s">
        <v>384</v>
      </c>
      <c r="G2" s="197" t="s">
        <v>323</v>
      </c>
    </row>
    <row r="3" spans="1:8" ht="25.5" x14ac:dyDescent="0.2">
      <c r="A3" s="198" t="s">
        <v>399</v>
      </c>
      <c r="B3" s="207">
        <v>678050283</v>
      </c>
      <c r="C3" s="207">
        <v>0</v>
      </c>
      <c r="D3" s="207">
        <v>678050283</v>
      </c>
      <c r="E3" s="207">
        <v>0</v>
      </c>
      <c r="F3" s="207">
        <v>0</v>
      </c>
      <c r="G3" s="207">
        <v>0</v>
      </c>
    </row>
    <row r="4" spans="1:8" ht="25.5" x14ac:dyDescent="0.2">
      <c r="A4" s="198" t="s">
        <v>400</v>
      </c>
      <c r="B4" s="207">
        <v>9995600</v>
      </c>
      <c r="C4" s="207">
        <v>0</v>
      </c>
      <c r="D4" s="207">
        <v>9995600</v>
      </c>
      <c r="E4" s="207">
        <v>0</v>
      </c>
      <c r="F4" s="207">
        <v>0</v>
      </c>
      <c r="G4" s="207">
        <v>0</v>
      </c>
    </row>
    <row r="5" spans="1:8" ht="25.5" x14ac:dyDescent="0.2">
      <c r="A5" s="198" t="s">
        <v>401</v>
      </c>
      <c r="B5" s="207">
        <v>668054683</v>
      </c>
      <c r="C5" s="207">
        <v>0</v>
      </c>
      <c r="D5" s="207">
        <v>668054683</v>
      </c>
      <c r="E5" s="207">
        <v>0</v>
      </c>
      <c r="F5" s="207">
        <v>0</v>
      </c>
      <c r="G5" s="207">
        <v>0</v>
      </c>
    </row>
    <row r="6" spans="1:8" ht="38.25" x14ac:dyDescent="0.2">
      <c r="A6" s="199" t="s">
        <v>402</v>
      </c>
      <c r="B6" s="208">
        <v>678050283</v>
      </c>
      <c r="C6" s="208">
        <v>0</v>
      </c>
      <c r="D6" s="208">
        <v>678050283</v>
      </c>
      <c r="E6" s="208">
        <v>0</v>
      </c>
      <c r="F6" s="208">
        <v>0</v>
      </c>
      <c r="G6" s="208">
        <v>0</v>
      </c>
    </row>
    <row r="7" spans="1:8" ht="25.5" x14ac:dyDescent="0.2">
      <c r="A7" s="198" t="s">
        <v>403</v>
      </c>
      <c r="B7" s="207">
        <v>106713819</v>
      </c>
      <c r="C7" s="207">
        <v>0</v>
      </c>
      <c r="D7" s="207">
        <v>50000000</v>
      </c>
      <c r="E7" s="207">
        <v>0</v>
      </c>
      <c r="F7" s="207">
        <v>0</v>
      </c>
      <c r="G7" s="207">
        <v>56713819</v>
      </c>
    </row>
    <row r="8" spans="1:8" ht="38.25" x14ac:dyDescent="0.2">
      <c r="A8" s="198" t="s">
        <v>404</v>
      </c>
      <c r="B8" s="207">
        <v>56713819</v>
      </c>
      <c r="C8" s="207">
        <v>0</v>
      </c>
      <c r="D8" s="207">
        <v>0</v>
      </c>
      <c r="E8" s="207">
        <v>0</v>
      </c>
      <c r="F8" s="207">
        <v>0</v>
      </c>
      <c r="G8" s="207">
        <v>56713819</v>
      </c>
    </row>
    <row r="9" spans="1:8" ht="25.5" x14ac:dyDescent="0.2">
      <c r="A9" s="198" t="s">
        <v>405</v>
      </c>
      <c r="B9" s="207">
        <v>50000000</v>
      </c>
      <c r="C9" s="207">
        <v>0</v>
      </c>
      <c r="D9" s="207">
        <v>50000000</v>
      </c>
      <c r="E9" s="207">
        <v>0</v>
      </c>
      <c r="F9" s="207">
        <v>0</v>
      </c>
      <c r="G9" s="207">
        <v>0</v>
      </c>
    </row>
    <row r="10" spans="1:8" ht="38.25" x14ac:dyDescent="0.2">
      <c r="A10" s="199" t="s">
        <v>406</v>
      </c>
      <c r="B10" s="208">
        <v>106713819</v>
      </c>
      <c r="C10" s="208">
        <v>0</v>
      </c>
      <c r="D10" s="208">
        <v>50000000</v>
      </c>
      <c r="E10" s="208">
        <v>0</v>
      </c>
      <c r="F10" s="208">
        <v>0</v>
      </c>
      <c r="G10" s="208">
        <v>56713819</v>
      </c>
    </row>
    <row r="11" spans="1:8" ht="25.5" x14ac:dyDescent="0.2">
      <c r="A11" s="198" t="s">
        <v>407</v>
      </c>
      <c r="B11" s="207">
        <v>708807</v>
      </c>
      <c r="C11" s="207">
        <v>708807</v>
      </c>
      <c r="D11" s="207">
        <v>0</v>
      </c>
      <c r="E11" s="207">
        <v>0</v>
      </c>
      <c r="F11" s="207">
        <v>0</v>
      </c>
      <c r="G11" s="207">
        <v>0</v>
      </c>
    </row>
    <row r="12" spans="1:8" x14ac:dyDescent="0.2">
      <c r="A12" s="198" t="s">
        <v>408</v>
      </c>
      <c r="B12" s="207">
        <v>708807</v>
      </c>
      <c r="C12" s="207">
        <v>708807</v>
      </c>
      <c r="D12" s="207">
        <v>0</v>
      </c>
      <c r="E12" s="207">
        <v>0</v>
      </c>
      <c r="F12" s="207">
        <v>0</v>
      </c>
      <c r="G12" s="207">
        <v>0</v>
      </c>
    </row>
    <row r="13" spans="1:8" x14ac:dyDescent="0.2">
      <c r="A13" s="198" t="s">
        <v>409</v>
      </c>
      <c r="B13" s="207">
        <v>2400000</v>
      </c>
      <c r="C13" s="207">
        <v>0</v>
      </c>
      <c r="D13" s="207">
        <v>0</v>
      </c>
      <c r="E13" s="207">
        <v>0</v>
      </c>
      <c r="F13" s="207">
        <v>2400000</v>
      </c>
      <c r="G13" s="207">
        <v>0</v>
      </c>
    </row>
    <row r="14" spans="1:8" x14ac:dyDescent="0.2">
      <c r="A14" s="198" t="s">
        <v>410</v>
      </c>
      <c r="B14" s="207">
        <v>111276</v>
      </c>
      <c r="C14" s="207">
        <v>111276</v>
      </c>
      <c r="D14" s="207">
        <v>0</v>
      </c>
      <c r="E14" s="207">
        <v>0</v>
      </c>
      <c r="F14" s="207">
        <v>0</v>
      </c>
      <c r="G14" s="207">
        <v>0</v>
      </c>
    </row>
    <row r="15" spans="1:8" ht="25.5" x14ac:dyDescent="0.2">
      <c r="A15" s="198" t="s">
        <v>411</v>
      </c>
      <c r="B15" s="207">
        <v>154</v>
      </c>
      <c r="C15" s="207">
        <v>53</v>
      </c>
      <c r="D15" s="207">
        <v>0</v>
      </c>
      <c r="E15" s="207">
        <v>69</v>
      </c>
      <c r="F15" s="207">
        <v>0</v>
      </c>
      <c r="G15" s="207">
        <v>32</v>
      </c>
    </row>
    <row r="16" spans="1:8" ht="25.5" x14ac:dyDescent="0.2">
      <c r="A16" s="198" t="s">
        <v>412</v>
      </c>
      <c r="B16" s="207">
        <v>154</v>
      </c>
      <c r="C16" s="207">
        <v>53</v>
      </c>
      <c r="D16" s="207">
        <v>0</v>
      </c>
      <c r="E16" s="207">
        <v>69</v>
      </c>
      <c r="F16" s="207">
        <v>0</v>
      </c>
      <c r="G16" s="207">
        <v>32</v>
      </c>
    </row>
    <row r="17" spans="1:7" ht="25.5" x14ac:dyDescent="0.2">
      <c r="A17" s="198" t="s">
        <v>413</v>
      </c>
      <c r="B17" s="207">
        <v>80107</v>
      </c>
      <c r="C17" s="207">
        <v>80107</v>
      </c>
      <c r="D17" s="207">
        <v>0</v>
      </c>
      <c r="E17" s="207">
        <v>0</v>
      </c>
      <c r="F17" s="207">
        <v>0</v>
      </c>
      <c r="G17" s="207">
        <v>0</v>
      </c>
    </row>
    <row r="18" spans="1:7" x14ac:dyDescent="0.2">
      <c r="A18" s="198" t="s">
        <v>414</v>
      </c>
      <c r="B18" s="207">
        <v>77762</v>
      </c>
      <c r="C18" s="207">
        <v>77762</v>
      </c>
      <c r="D18" s="207">
        <v>0</v>
      </c>
      <c r="E18" s="207">
        <v>0</v>
      </c>
      <c r="F18" s="207">
        <v>0</v>
      </c>
      <c r="G18" s="207">
        <v>0</v>
      </c>
    </row>
    <row r="19" spans="1:7" ht="38.25" x14ac:dyDescent="0.2">
      <c r="A19" s="199" t="s">
        <v>415</v>
      </c>
      <c r="B19" s="208">
        <v>3300344</v>
      </c>
      <c r="C19" s="208">
        <v>900243</v>
      </c>
      <c r="D19" s="208">
        <v>0</v>
      </c>
      <c r="E19" s="208">
        <v>69</v>
      </c>
      <c r="F19" s="208">
        <v>2400000</v>
      </c>
      <c r="G19" s="208">
        <v>32</v>
      </c>
    </row>
    <row r="20" spans="1:7" ht="25.5" x14ac:dyDescent="0.2">
      <c r="A20" s="199" t="s">
        <v>416</v>
      </c>
      <c r="B20" s="208">
        <v>788064446</v>
      </c>
      <c r="C20" s="208">
        <v>900243</v>
      </c>
      <c r="D20" s="208">
        <v>728050283</v>
      </c>
      <c r="E20" s="208">
        <v>69</v>
      </c>
      <c r="F20" s="208">
        <v>2400000</v>
      </c>
      <c r="G20" s="208">
        <v>56713851</v>
      </c>
    </row>
    <row r="21" spans="1:7" ht="25.5" x14ac:dyDescent="0.2">
      <c r="A21" s="198" t="s">
        <v>417</v>
      </c>
      <c r="B21" s="207">
        <v>264467498</v>
      </c>
      <c r="C21" s="207">
        <v>0</v>
      </c>
      <c r="D21" s="207">
        <v>264467498</v>
      </c>
      <c r="E21" s="207">
        <v>0</v>
      </c>
      <c r="F21" s="207">
        <v>0</v>
      </c>
      <c r="G21" s="207">
        <v>0</v>
      </c>
    </row>
    <row r="22" spans="1:7" x14ac:dyDescent="0.2">
      <c r="A22" s="198" t="s">
        <v>418</v>
      </c>
      <c r="B22" s="207">
        <v>264467498</v>
      </c>
      <c r="C22" s="207">
        <v>0</v>
      </c>
      <c r="D22" s="207">
        <v>264467498</v>
      </c>
      <c r="E22" s="207">
        <v>0</v>
      </c>
      <c r="F22" s="207">
        <v>0</v>
      </c>
      <c r="G22" s="207">
        <v>0</v>
      </c>
    </row>
    <row r="23" spans="1:7" ht="25.5" x14ac:dyDescent="0.2">
      <c r="A23" s="198" t="s">
        <v>419</v>
      </c>
      <c r="B23" s="207">
        <v>264467498</v>
      </c>
      <c r="C23" s="207">
        <v>0</v>
      </c>
      <c r="D23" s="207">
        <v>264467498</v>
      </c>
      <c r="E23" s="207">
        <v>0</v>
      </c>
      <c r="F23" s="207">
        <v>0</v>
      </c>
      <c r="G23" s="207">
        <v>0</v>
      </c>
    </row>
    <row r="24" spans="1:7" ht="25.5" x14ac:dyDescent="0.2">
      <c r="A24" s="199" t="s">
        <v>420</v>
      </c>
      <c r="B24" s="208">
        <v>264467498</v>
      </c>
      <c r="C24" s="208">
        <v>0</v>
      </c>
      <c r="D24" s="208">
        <v>264467498</v>
      </c>
      <c r="E24" s="208">
        <v>0</v>
      </c>
      <c r="F24" s="208">
        <v>0</v>
      </c>
      <c r="G24" s="208">
        <v>0</v>
      </c>
    </row>
    <row r="25" spans="1:7" x14ac:dyDescent="0.2">
      <c r="A25" s="199" t="s">
        <v>421</v>
      </c>
      <c r="B25" s="208">
        <v>1052531944</v>
      </c>
      <c r="C25" s="208">
        <v>900243</v>
      </c>
      <c r="D25" s="208">
        <v>992517781</v>
      </c>
      <c r="E25" s="208">
        <v>69</v>
      </c>
      <c r="F25" s="208">
        <v>2400000</v>
      </c>
      <c r="G25" s="208">
        <v>56713851</v>
      </c>
    </row>
    <row r="27" spans="1:7" x14ac:dyDescent="0.2">
      <c r="A27" s="268" t="s">
        <v>427</v>
      </c>
      <c r="B27" s="268"/>
      <c r="C27" s="268"/>
      <c r="D27" s="268"/>
      <c r="E27" s="268"/>
      <c r="F27" s="268"/>
    </row>
    <row r="28" spans="1:7" ht="45" x14ac:dyDescent="0.2">
      <c r="A28" s="202" t="s">
        <v>6</v>
      </c>
      <c r="B28" s="202" t="s">
        <v>57</v>
      </c>
      <c r="C28" s="202" t="s">
        <v>320</v>
      </c>
      <c r="D28" s="202" t="s">
        <v>378</v>
      </c>
      <c r="E28" s="202" t="s">
        <v>379</v>
      </c>
      <c r="F28" s="202" t="s">
        <v>380</v>
      </c>
      <c r="G28" s="202" t="s">
        <v>381</v>
      </c>
    </row>
    <row r="29" spans="1:7" ht="25.5" x14ac:dyDescent="0.2">
      <c r="A29" s="203" t="s">
        <v>399</v>
      </c>
      <c r="B29" s="209">
        <v>5048795</v>
      </c>
      <c r="C29" s="209">
        <v>5048795</v>
      </c>
      <c r="D29" s="209">
        <v>0</v>
      </c>
      <c r="E29" s="209">
        <v>0</v>
      </c>
      <c r="F29" s="216">
        <v>0</v>
      </c>
      <c r="G29" s="209">
        <v>0</v>
      </c>
    </row>
    <row r="30" spans="1:7" ht="25.5" x14ac:dyDescent="0.2">
      <c r="A30" s="203" t="s">
        <v>401</v>
      </c>
      <c r="B30" s="209">
        <v>5048795</v>
      </c>
      <c r="C30" s="209">
        <v>5048795</v>
      </c>
      <c r="D30" s="209">
        <v>0</v>
      </c>
      <c r="E30" s="209">
        <v>0</v>
      </c>
      <c r="F30" s="216">
        <v>0</v>
      </c>
      <c r="G30" s="209">
        <v>0</v>
      </c>
    </row>
    <row r="31" spans="1:7" ht="38.25" x14ac:dyDescent="0.2">
      <c r="A31" s="205" t="s">
        <v>402</v>
      </c>
      <c r="B31" s="210">
        <v>5048795</v>
      </c>
      <c r="C31" s="210">
        <v>5048795</v>
      </c>
      <c r="D31" s="210">
        <v>0</v>
      </c>
      <c r="E31" s="210">
        <v>0</v>
      </c>
      <c r="F31" s="217">
        <v>0</v>
      </c>
      <c r="G31" s="210">
        <v>0</v>
      </c>
    </row>
    <row r="32" spans="1:7" x14ac:dyDescent="0.2">
      <c r="A32" s="203" t="s">
        <v>409</v>
      </c>
      <c r="B32" s="209">
        <v>1404950</v>
      </c>
      <c r="C32" s="209">
        <v>0</v>
      </c>
      <c r="D32" s="209">
        <v>1086750</v>
      </c>
      <c r="E32" s="209">
        <v>318200</v>
      </c>
      <c r="F32" s="216">
        <v>0</v>
      </c>
      <c r="G32" s="209">
        <v>0</v>
      </c>
    </row>
    <row r="33" spans="1:16" ht="25.5" x14ac:dyDescent="0.2">
      <c r="A33" s="203" t="s">
        <v>413</v>
      </c>
      <c r="B33" s="209">
        <v>1358844</v>
      </c>
      <c r="C33" s="209">
        <v>0</v>
      </c>
      <c r="D33" s="209">
        <v>10130</v>
      </c>
      <c r="E33" s="209">
        <v>0</v>
      </c>
      <c r="F33" s="216">
        <v>1330800</v>
      </c>
      <c r="G33" s="209">
        <v>17914</v>
      </c>
    </row>
    <row r="34" spans="1:16" ht="38.25" x14ac:dyDescent="0.2">
      <c r="A34" s="205" t="s">
        <v>415</v>
      </c>
      <c r="B34" s="210">
        <v>2763794</v>
      </c>
      <c r="C34" s="210">
        <v>0</v>
      </c>
      <c r="D34" s="210">
        <v>1096880</v>
      </c>
      <c r="E34" s="210">
        <v>318200</v>
      </c>
      <c r="F34" s="217">
        <v>1330800</v>
      </c>
      <c r="G34" s="210">
        <v>17914</v>
      </c>
    </row>
    <row r="35" spans="1:16" ht="25.5" x14ac:dyDescent="0.2">
      <c r="A35" s="203" t="s">
        <v>423</v>
      </c>
      <c r="B35" s="209">
        <v>320000</v>
      </c>
      <c r="C35" s="209">
        <v>0</v>
      </c>
      <c r="D35" s="209">
        <v>100000</v>
      </c>
      <c r="E35" s="209">
        <v>0</v>
      </c>
      <c r="F35" s="216">
        <v>0</v>
      </c>
      <c r="G35" s="209">
        <v>220000</v>
      </c>
    </row>
    <row r="36" spans="1:16" x14ac:dyDescent="0.2">
      <c r="A36" s="203" t="s">
        <v>424</v>
      </c>
      <c r="B36" s="209">
        <v>320000</v>
      </c>
      <c r="C36" s="209">
        <v>0</v>
      </c>
      <c r="D36" s="209">
        <v>100000</v>
      </c>
      <c r="E36" s="209">
        <v>0</v>
      </c>
      <c r="F36" s="216">
        <v>0</v>
      </c>
      <c r="G36" s="209">
        <v>220000</v>
      </c>
    </row>
    <row r="37" spans="1:16" ht="25.5" x14ac:dyDescent="0.2">
      <c r="A37" s="205" t="s">
        <v>425</v>
      </c>
      <c r="B37" s="210">
        <v>320000</v>
      </c>
      <c r="C37" s="210">
        <v>0</v>
      </c>
      <c r="D37" s="210">
        <v>100000</v>
      </c>
      <c r="E37" s="210">
        <v>0</v>
      </c>
      <c r="F37" s="217">
        <v>0</v>
      </c>
      <c r="G37" s="210">
        <v>220000</v>
      </c>
    </row>
    <row r="38" spans="1:16" ht="25.5" x14ac:dyDescent="0.2">
      <c r="A38" s="205" t="s">
        <v>416</v>
      </c>
      <c r="B38" s="210">
        <v>8132589</v>
      </c>
      <c r="C38" s="210">
        <v>5048795</v>
      </c>
      <c r="D38" s="210">
        <v>1196880</v>
      </c>
      <c r="E38" s="210">
        <v>318200</v>
      </c>
      <c r="F38" s="217">
        <v>1330800</v>
      </c>
      <c r="G38" s="210">
        <v>237914</v>
      </c>
    </row>
    <row r="39" spans="1:16" ht="25.5" x14ac:dyDescent="0.2">
      <c r="A39" s="203" t="s">
        <v>417</v>
      </c>
      <c r="B39" s="209">
        <v>2593836</v>
      </c>
      <c r="C39" s="209">
        <v>2593836</v>
      </c>
      <c r="D39" s="209">
        <v>0</v>
      </c>
      <c r="E39" s="209">
        <v>0</v>
      </c>
      <c r="F39" s="216">
        <v>0</v>
      </c>
      <c r="G39" s="209">
        <v>0</v>
      </c>
    </row>
    <row r="40" spans="1:16" x14ac:dyDescent="0.2">
      <c r="A40" s="203" t="s">
        <v>418</v>
      </c>
      <c r="B40" s="209">
        <v>2593836</v>
      </c>
      <c r="C40" s="209">
        <v>2593836</v>
      </c>
      <c r="D40" s="209">
        <v>0</v>
      </c>
      <c r="E40" s="209">
        <v>0</v>
      </c>
      <c r="F40" s="216">
        <v>0</v>
      </c>
      <c r="G40" s="209">
        <v>0</v>
      </c>
    </row>
    <row r="41" spans="1:16" x14ac:dyDescent="0.2">
      <c r="A41" s="203" t="s">
        <v>426</v>
      </c>
      <c r="B41" s="209">
        <v>213305406</v>
      </c>
      <c r="C41" s="209">
        <v>213305406</v>
      </c>
      <c r="D41" s="209">
        <v>0</v>
      </c>
      <c r="E41" s="209">
        <v>0</v>
      </c>
      <c r="F41" s="216">
        <v>0</v>
      </c>
      <c r="G41" s="209">
        <v>0</v>
      </c>
    </row>
    <row r="42" spans="1:16" ht="25.5" x14ac:dyDescent="0.2">
      <c r="A42" s="203" t="s">
        <v>419</v>
      </c>
      <c r="B42" s="209">
        <v>215899242</v>
      </c>
      <c r="C42" s="209">
        <v>215899242</v>
      </c>
      <c r="D42" s="209">
        <v>0</v>
      </c>
      <c r="E42" s="209">
        <v>0</v>
      </c>
      <c r="F42" s="216">
        <v>0</v>
      </c>
      <c r="G42" s="209">
        <v>0</v>
      </c>
    </row>
    <row r="43" spans="1:16" ht="25.5" x14ac:dyDescent="0.2">
      <c r="A43" s="205" t="s">
        <v>420</v>
      </c>
      <c r="B43" s="210">
        <v>215899242</v>
      </c>
      <c r="C43" s="210">
        <v>215899242</v>
      </c>
      <c r="D43" s="210">
        <v>0</v>
      </c>
      <c r="E43" s="210">
        <v>0</v>
      </c>
      <c r="F43" s="217">
        <v>0</v>
      </c>
      <c r="G43" s="210">
        <v>0</v>
      </c>
    </row>
    <row r="44" spans="1:16" x14ac:dyDescent="0.2">
      <c r="A44" s="205" t="s">
        <v>421</v>
      </c>
      <c r="B44" s="210">
        <v>224031831</v>
      </c>
      <c r="C44" s="210">
        <v>220948037</v>
      </c>
      <c r="D44" s="210">
        <v>1196880</v>
      </c>
      <c r="E44" s="210">
        <v>318200</v>
      </c>
      <c r="F44" s="217">
        <v>1330800</v>
      </c>
      <c r="G44" s="210">
        <v>237914</v>
      </c>
    </row>
    <row r="46" spans="1:16" x14ac:dyDescent="0.2">
      <c r="A46" s="268" t="s">
        <v>432</v>
      </c>
      <c r="B46" s="268"/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268"/>
      <c r="P46" s="268"/>
    </row>
    <row r="47" spans="1:16" ht="60" x14ac:dyDescent="0.2">
      <c r="A47" s="202" t="s">
        <v>6</v>
      </c>
      <c r="B47" s="202" t="s">
        <v>57</v>
      </c>
      <c r="C47" s="202" t="s">
        <v>320</v>
      </c>
      <c r="D47" s="202" t="s">
        <v>383</v>
      </c>
      <c r="E47" s="202" t="s">
        <v>384</v>
      </c>
      <c r="F47" s="202" t="s">
        <v>385</v>
      </c>
      <c r="G47" s="202" t="s">
        <v>386</v>
      </c>
      <c r="H47" s="202" t="s">
        <v>387</v>
      </c>
      <c r="I47" s="202" t="s">
        <v>388</v>
      </c>
      <c r="J47" s="202" t="s">
        <v>389</v>
      </c>
      <c r="K47" s="202" t="s">
        <v>323</v>
      </c>
      <c r="L47" s="202" t="s">
        <v>390</v>
      </c>
      <c r="M47" s="202" t="s">
        <v>391</v>
      </c>
      <c r="N47" s="202" t="s">
        <v>392</v>
      </c>
      <c r="O47" s="202" t="s">
        <v>393</v>
      </c>
      <c r="P47" s="202" t="s">
        <v>394</v>
      </c>
    </row>
    <row r="48" spans="1:16" ht="25.5" x14ac:dyDescent="0.2">
      <c r="A48" s="203" t="s">
        <v>399</v>
      </c>
      <c r="B48" s="209">
        <v>3579846</v>
      </c>
      <c r="C48" s="209">
        <v>3579846</v>
      </c>
      <c r="D48" s="209">
        <v>0</v>
      </c>
      <c r="E48" s="209">
        <v>0</v>
      </c>
      <c r="F48" s="209">
        <v>0</v>
      </c>
      <c r="G48" s="209">
        <v>0</v>
      </c>
      <c r="H48" s="209">
        <v>0</v>
      </c>
      <c r="I48" s="209">
        <v>0</v>
      </c>
      <c r="J48" s="209">
        <v>0</v>
      </c>
      <c r="K48" s="209">
        <v>0</v>
      </c>
      <c r="L48" s="209">
        <v>0</v>
      </c>
      <c r="M48" s="209">
        <v>0</v>
      </c>
      <c r="N48" s="216">
        <v>0</v>
      </c>
      <c r="O48" s="216">
        <v>0</v>
      </c>
      <c r="P48" s="209">
        <v>0</v>
      </c>
    </row>
    <row r="49" spans="1:16" ht="25.5" x14ac:dyDescent="0.2">
      <c r="A49" s="203" t="s">
        <v>400</v>
      </c>
      <c r="B49" s="209">
        <v>383100</v>
      </c>
      <c r="C49" s="209">
        <v>383100</v>
      </c>
      <c r="D49" s="209">
        <v>0</v>
      </c>
      <c r="E49" s="209">
        <v>0</v>
      </c>
      <c r="F49" s="209">
        <v>0</v>
      </c>
      <c r="G49" s="209">
        <v>0</v>
      </c>
      <c r="H49" s="209">
        <v>0</v>
      </c>
      <c r="I49" s="209">
        <v>0</v>
      </c>
      <c r="J49" s="209">
        <v>0</v>
      </c>
      <c r="K49" s="209">
        <v>0</v>
      </c>
      <c r="L49" s="209">
        <v>0</v>
      </c>
      <c r="M49" s="209">
        <v>0</v>
      </c>
      <c r="N49" s="216">
        <v>0</v>
      </c>
      <c r="O49" s="216">
        <v>0</v>
      </c>
      <c r="P49" s="209">
        <v>0</v>
      </c>
    </row>
    <row r="50" spans="1:16" x14ac:dyDescent="0.2">
      <c r="A50" s="203" t="s">
        <v>428</v>
      </c>
      <c r="B50" s="209">
        <v>76003</v>
      </c>
      <c r="C50" s="209">
        <v>76003</v>
      </c>
      <c r="D50" s="209">
        <v>0</v>
      </c>
      <c r="E50" s="209">
        <v>0</v>
      </c>
      <c r="F50" s="209">
        <v>0</v>
      </c>
      <c r="G50" s="209">
        <v>0</v>
      </c>
      <c r="H50" s="209">
        <v>0</v>
      </c>
      <c r="I50" s="209">
        <v>0</v>
      </c>
      <c r="J50" s="209">
        <v>0</v>
      </c>
      <c r="K50" s="209">
        <v>0</v>
      </c>
      <c r="L50" s="209">
        <v>0</v>
      </c>
      <c r="M50" s="209">
        <v>0</v>
      </c>
      <c r="N50" s="216">
        <v>0</v>
      </c>
      <c r="O50" s="216">
        <v>0</v>
      </c>
      <c r="P50" s="209">
        <v>0</v>
      </c>
    </row>
    <row r="51" spans="1:16" ht="25.5" x14ac:dyDescent="0.2">
      <c r="A51" s="203" t="s">
        <v>401</v>
      </c>
      <c r="B51" s="209">
        <v>3120743</v>
      </c>
      <c r="C51" s="209">
        <v>3120743</v>
      </c>
      <c r="D51" s="209">
        <v>0</v>
      </c>
      <c r="E51" s="209">
        <v>0</v>
      </c>
      <c r="F51" s="209">
        <v>0</v>
      </c>
      <c r="G51" s="209">
        <v>0</v>
      </c>
      <c r="H51" s="209">
        <v>0</v>
      </c>
      <c r="I51" s="209">
        <v>0</v>
      </c>
      <c r="J51" s="209">
        <v>0</v>
      </c>
      <c r="K51" s="209">
        <v>0</v>
      </c>
      <c r="L51" s="209">
        <v>0</v>
      </c>
      <c r="M51" s="209">
        <v>0</v>
      </c>
      <c r="N51" s="216">
        <v>0</v>
      </c>
      <c r="O51" s="216">
        <v>0</v>
      </c>
      <c r="P51" s="209">
        <v>0</v>
      </c>
    </row>
    <row r="52" spans="1:16" ht="38.25" x14ac:dyDescent="0.2">
      <c r="A52" s="205" t="s">
        <v>402</v>
      </c>
      <c r="B52" s="210">
        <v>3579846</v>
      </c>
      <c r="C52" s="210">
        <v>3579846</v>
      </c>
      <c r="D52" s="210">
        <v>0</v>
      </c>
      <c r="E52" s="210">
        <v>0</v>
      </c>
      <c r="F52" s="210">
        <v>0</v>
      </c>
      <c r="G52" s="210">
        <v>0</v>
      </c>
      <c r="H52" s="210">
        <v>0</v>
      </c>
      <c r="I52" s="210">
        <v>0</v>
      </c>
      <c r="J52" s="210">
        <v>0</v>
      </c>
      <c r="K52" s="210">
        <v>0</v>
      </c>
      <c r="L52" s="210">
        <v>0</v>
      </c>
      <c r="M52" s="210">
        <v>0</v>
      </c>
      <c r="N52" s="217">
        <v>0</v>
      </c>
      <c r="O52" s="217">
        <v>0</v>
      </c>
      <c r="P52" s="210">
        <v>0</v>
      </c>
    </row>
    <row r="53" spans="1:16" x14ac:dyDescent="0.2">
      <c r="A53" s="203" t="s">
        <v>429</v>
      </c>
      <c r="B53" s="209">
        <v>460220</v>
      </c>
      <c r="C53" s="209">
        <v>0</v>
      </c>
      <c r="D53" s="209">
        <v>0</v>
      </c>
      <c r="E53" s="209">
        <v>0</v>
      </c>
      <c r="F53" s="209">
        <v>0</v>
      </c>
      <c r="G53" s="209">
        <v>0</v>
      </c>
      <c r="H53" s="209">
        <v>0</v>
      </c>
      <c r="I53" s="209">
        <v>0</v>
      </c>
      <c r="J53" s="209">
        <v>0</v>
      </c>
      <c r="K53" s="209">
        <v>0</v>
      </c>
      <c r="L53" s="209">
        <v>0</v>
      </c>
      <c r="M53" s="209">
        <v>460220</v>
      </c>
      <c r="N53" s="216">
        <v>0</v>
      </c>
      <c r="O53" s="216">
        <v>0</v>
      </c>
      <c r="P53" s="209">
        <v>0</v>
      </c>
    </row>
    <row r="54" spans="1:16" x14ac:dyDescent="0.2">
      <c r="A54" s="203" t="s">
        <v>430</v>
      </c>
      <c r="B54" s="209">
        <v>42340577</v>
      </c>
      <c r="C54" s="209">
        <v>0</v>
      </c>
      <c r="D54" s="209">
        <v>0</v>
      </c>
      <c r="E54" s="209">
        <v>22595888</v>
      </c>
      <c r="F54" s="209">
        <v>0</v>
      </c>
      <c r="G54" s="209">
        <v>3581262</v>
      </c>
      <c r="H54" s="209">
        <v>0</v>
      </c>
      <c r="I54" s="209">
        <v>16030356</v>
      </c>
      <c r="J54" s="209">
        <v>0</v>
      </c>
      <c r="K54" s="209">
        <v>0</v>
      </c>
      <c r="L54" s="209">
        <v>0</v>
      </c>
      <c r="M54" s="209">
        <v>133071</v>
      </c>
      <c r="N54" s="216">
        <v>0</v>
      </c>
      <c r="O54" s="216">
        <v>0</v>
      </c>
      <c r="P54" s="209">
        <v>0</v>
      </c>
    </row>
    <row r="55" spans="1:16" ht="25.5" x14ac:dyDescent="0.2">
      <c r="A55" s="203" t="s">
        <v>407</v>
      </c>
      <c r="B55" s="209">
        <v>1516326</v>
      </c>
      <c r="C55" s="209">
        <v>0</v>
      </c>
      <c r="D55" s="209">
        <v>0</v>
      </c>
      <c r="E55" s="209">
        <v>1516326</v>
      </c>
      <c r="F55" s="209">
        <v>0</v>
      </c>
      <c r="G55" s="209">
        <v>0</v>
      </c>
      <c r="H55" s="209">
        <v>0</v>
      </c>
      <c r="I55" s="209">
        <v>0</v>
      </c>
      <c r="J55" s="209">
        <v>0</v>
      </c>
      <c r="K55" s="209">
        <v>0</v>
      </c>
      <c r="L55" s="209">
        <v>0</v>
      </c>
      <c r="M55" s="209">
        <v>0</v>
      </c>
      <c r="N55" s="216">
        <v>0</v>
      </c>
      <c r="O55" s="216">
        <v>0</v>
      </c>
      <c r="P55" s="209">
        <v>0</v>
      </c>
    </row>
    <row r="56" spans="1:16" x14ac:dyDescent="0.2">
      <c r="A56" s="203" t="s">
        <v>408</v>
      </c>
      <c r="B56" s="209">
        <v>1516326</v>
      </c>
      <c r="C56" s="209">
        <v>0</v>
      </c>
      <c r="D56" s="209">
        <v>0</v>
      </c>
      <c r="E56" s="209">
        <v>1516326</v>
      </c>
      <c r="F56" s="209">
        <v>0</v>
      </c>
      <c r="G56" s="209">
        <v>0</v>
      </c>
      <c r="H56" s="209">
        <v>0</v>
      </c>
      <c r="I56" s="209">
        <v>0</v>
      </c>
      <c r="J56" s="209">
        <v>0</v>
      </c>
      <c r="K56" s="209">
        <v>0</v>
      </c>
      <c r="L56" s="209">
        <v>0</v>
      </c>
      <c r="M56" s="209">
        <v>0</v>
      </c>
      <c r="N56" s="216">
        <v>0</v>
      </c>
      <c r="O56" s="216">
        <v>0</v>
      </c>
      <c r="P56" s="209">
        <v>0</v>
      </c>
    </row>
    <row r="57" spans="1:16" x14ac:dyDescent="0.2">
      <c r="A57" s="203" t="s">
        <v>409</v>
      </c>
      <c r="B57" s="209">
        <v>224987365</v>
      </c>
      <c r="C57" s="209">
        <v>0</v>
      </c>
      <c r="D57" s="209">
        <v>3062831</v>
      </c>
      <c r="E57" s="209">
        <v>64089413</v>
      </c>
      <c r="F57" s="209">
        <v>45722739</v>
      </c>
      <c r="G57" s="209">
        <v>36988909</v>
      </c>
      <c r="H57" s="209">
        <v>11074247</v>
      </c>
      <c r="I57" s="209">
        <v>3364899</v>
      </c>
      <c r="J57" s="209">
        <v>3642388</v>
      </c>
      <c r="K57" s="209">
        <v>2979310</v>
      </c>
      <c r="L57" s="209">
        <v>0</v>
      </c>
      <c r="M57" s="209">
        <v>0</v>
      </c>
      <c r="N57" s="216">
        <v>31885070</v>
      </c>
      <c r="O57" s="216">
        <v>16880479</v>
      </c>
      <c r="P57" s="209">
        <v>5297080</v>
      </c>
    </row>
    <row r="58" spans="1:16" x14ac:dyDescent="0.2">
      <c r="A58" s="203" t="s">
        <v>410</v>
      </c>
      <c r="B58" s="209">
        <v>10943752</v>
      </c>
      <c r="C58" s="209">
        <v>0</v>
      </c>
      <c r="D58" s="209">
        <v>31319</v>
      </c>
      <c r="E58" s="209">
        <v>1893103</v>
      </c>
      <c r="F58" s="209">
        <v>0</v>
      </c>
      <c r="G58" s="209">
        <v>5660</v>
      </c>
      <c r="H58" s="209">
        <v>0</v>
      </c>
      <c r="I58" s="209">
        <v>295434</v>
      </c>
      <c r="J58" s="209">
        <v>129359</v>
      </c>
      <c r="K58" s="209">
        <v>0</v>
      </c>
      <c r="L58" s="209">
        <v>477</v>
      </c>
      <c r="M58" s="209">
        <v>160189</v>
      </c>
      <c r="N58" s="216">
        <v>8420844</v>
      </c>
      <c r="O58" s="216">
        <v>5207</v>
      </c>
      <c r="P58" s="209">
        <v>2160</v>
      </c>
    </row>
    <row r="59" spans="1:16" ht="25.5" x14ac:dyDescent="0.2">
      <c r="A59" s="203" t="s">
        <v>413</v>
      </c>
      <c r="B59" s="209">
        <v>1532562</v>
      </c>
      <c r="C59" s="209">
        <v>0</v>
      </c>
      <c r="D59" s="209">
        <v>26669</v>
      </c>
      <c r="E59" s="209">
        <v>250964</v>
      </c>
      <c r="F59" s="209">
        <v>0</v>
      </c>
      <c r="G59" s="209">
        <v>28281</v>
      </c>
      <c r="H59" s="209">
        <v>0</v>
      </c>
      <c r="I59" s="209">
        <v>19663</v>
      </c>
      <c r="J59" s="209">
        <v>13450</v>
      </c>
      <c r="K59" s="209">
        <v>1172159</v>
      </c>
      <c r="L59" s="209">
        <v>1767</v>
      </c>
      <c r="M59" s="209">
        <v>0</v>
      </c>
      <c r="N59" s="216">
        <v>0</v>
      </c>
      <c r="O59" s="216">
        <v>19609</v>
      </c>
      <c r="P59" s="209">
        <v>0</v>
      </c>
    </row>
    <row r="60" spans="1:16" ht="38.25" x14ac:dyDescent="0.2">
      <c r="A60" s="205" t="s">
        <v>415</v>
      </c>
      <c r="B60" s="210">
        <v>281780802</v>
      </c>
      <c r="C60" s="210">
        <v>0</v>
      </c>
      <c r="D60" s="210">
        <v>3120819</v>
      </c>
      <c r="E60" s="210">
        <v>90345694</v>
      </c>
      <c r="F60" s="210">
        <v>45722739</v>
      </c>
      <c r="G60" s="210">
        <v>40604112</v>
      </c>
      <c r="H60" s="210">
        <v>11074247</v>
      </c>
      <c r="I60" s="210">
        <v>19710352</v>
      </c>
      <c r="J60" s="210">
        <v>3785197</v>
      </c>
      <c r="K60" s="210">
        <v>4151469</v>
      </c>
      <c r="L60" s="210">
        <v>2244</v>
      </c>
      <c r="M60" s="210">
        <v>753480</v>
      </c>
      <c r="N60" s="217">
        <v>40305914</v>
      </c>
      <c r="O60" s="217">
        <v>16905295</v>
      </c>
      <c r="P60" s="210">
        <v>5299240</v>
      </c>
    </row>
    <row r="61" spans="1:16" ht="25.5" x14ac:dyDescent="0.2">
      <c r="A61" s="203" t="s">
        <v>423</v>
      </c>
      <c r="B61" s="209">
        <v>1733415</v>
      </c>
      <c r="C61" s="209">
        <v>0</v>
      </c>
      <c r="D61" s="209">
        <v>240000</v>
      </c>
      <c r="E61" s="209">
        <v>1021415</v>
      </c>
      <c r="F61" s="209">
        <v>0</v>
      </c>
      <c r="G61" s="209">
        <v>0</v>
      </c>
      <c r="H61" s="209">
        <v>0</v>
      </c>
      <c r="I61" s="209">
        <v>0</v>
      </c>
      <c r="J61" s="209">
        <v>0</v>
      </c>
      <c r="K61" s="209">
        <v>472000</v>
      </c>
      <c r="L61" s="209">
        <v>0</v>
      </c>
      <c r="M61" s="209">
        <v>0</v>
      </c>
      <c r="N61" s="216">
        <v>0</v>
      </c>
      <c r="O61" s="216">
        <v>0</v>
      </c>
      <c r="P61" s="209">
        <v>0</v>
      </c>
    </row>
    <row r="62" spans="1:16" x14ac:dyDescent="0.2">
      <c r="A62" s="203" t="s">
        <v>424</v>
      </c>
      <c r="B62" s="209">
        <v>1454415</v>
      </c>
      <c r="C62" s="209">
        <v>0</v>
      </c>
      <c r="D62" s="209">
        <v>240000</v>
      </c>
      <c r="E62" s="209">
        <v>742415</v>
      </c>
      <c r="F62" s="209">
        <v>0</v>
      </c>
      <c r="G62" s="209">
        <v>0</v>
      </c>
      <c r="H62" s="209">
        <v>0</v>
      </c>
      <c r="I62" s="209">
        <v>0</v>
      </c>
      <c r="J62" s="209">
        <v>0</v>
      </c>
      <c r="K62" s="209">
        <v>472000</v>
      </c>
      <c r="L62" s="209">
        <v>0</v>
      </c>
      <c r="M62" s="209">
        <v>0</v>
      </c>
      <c r="N62" s="216">
        <v>0</v>
      </c>
      <c r="O62" s="216">
        <v>0</v>
      </c>
      <c r="P62" s="209">
        <v>0</v>
      </c>
    </row>
    <row r="63" spans="1:16" x14ac:dyDescent="0.2">
      <c r="A63" s="203" t="s">
        <v>431</v>
      </c>
      <c r="B63" s="209">
        <v>279000</v>
      </c>
      <c r="C63" s="209">
        <v>0</v>
      </c>
      <c r="D63" s="209">
        <v>0</v>
      </c>
      <c r="E63" s="209">
        <v>279000</v>
      </c>
      <c r="F63" s="209">
        <v>0</v>
      </c>
      <c r="G63" s="209">
        <v>0</v>
      </c>
      <c r="H63" s="209">
        <v>0</v>
      </c>
      <c r="I63" s="209">
        <v>0</v>
      </c>
      <c r="J63" s="209">
        <v>0</v>
      </c>
      <c r="K63" s="209">
        <v>0</v>
      </c>
      <c r="L63" s="209">
        <v>0</v>
      </c>
      <c r="M63" s="209">
        <v>0</v>
      </c>
      <c r="N63" s="216">
        <v>0</v>
      </c>
      <c r="O63" s="216">
        <v>0</v>
      </c>
      <c r="P63" s="209">
        <v>0</v>
      </c>
    </row>
    <row r="64" spans="1:16" ht="25.5" x14ac:dyDescent="0.2">
      <c r="A64" s="205" t="s">
        <v>425</v>
      </c>
      <c r="B64" s="210">
        <v>1733415</v>
      </c>
      <c r="C64" s="210">
        <v>0</v>
      </c>
      <c r="D64" s="210">
        <v>240000</v>
      </c>
      <c r="E64" s="210">
        <v>1021415</v>
      </c>
      <c r="F64" s="210">
        <v>0</v>
      </c>
      <c r="G64" s="210">
        <v>0</v>
      </c>
      <c r="H64" s="210">
        <v>0</v>
      </c>
      <c r="I64" s="210">
        <v>0</v>
      </c>
      <c r="J64" s="210">
        <v>0</v>
      </c>
      <c r="K64" s="210">
        <v>472000</v>
      </c>
      <c r="L64" s="210">
        <v>0</v>
      </c>
      <c r="M64" s="210">
        <v>0</v>
      </c>
      <c r="N64" s="217">
        <v>0</v>
      </c>
      <c r="O64" s="217">
        <v>0</v>
      </c>
      <c r="P64" s="210">
        <v>0</v>
      </c>
    </row>
    <row r="65" spans="1:16" ht="25.5" x14ac:dyDescent="0.2">
      <c r="A65" s="205" t="s">
        <v>416</v>
      </c>
      <c r="B65" s="210">
        <v>287094063</v>
      </c>
      <c r="C65" s="210">
        <v>3579846</v>
      </c>
      <c r="D65" s="210">
        <v>3360819</v>
      </c>
      <c r="E65" s="210">
        <v>91367109</v>
      </c>
      <c r="F65" s="210">
        <v>45722739</v>
      </c>
      <c r="G65" s="210">
        <v>40604112</v>
      </c>
      <c r="H65" s="210">
        <v>11074247</v>
      </c>
      <c r="I65" s="210">
        <v>19710352</v>
      </c>
      <c r="J65" s="210">
        <v>3785197</v>
      </c>
      <c r="K65" s="210">
        <v>4623469</v>
      </c>
      <c r="L65" s="210">
        <v>2244</v>
      </c>
      <c r="M65" s="210">
        <v>753480</v>
      </c>
      <c r="N65" s="217">
        <v>40305914</v>
      </c>
      <c r="O65" s="217">
        <v>16905295</v>
      </c>
      <c r="P65" s="210">
        <v>5299240</v>
      </c>
    </row>
    <row r="66" spans="1:16" ht="25.5" x14ac:dyDescent="0.2">
      <c r="A66" s="203" t="s">
        <v>417</v>
      </c>
      <c r="B66" s="209">
        <v>71563765</v>
      </c>
      <c r="C66" s="209">
        <v>71563765</v>
      </c>
      <c r="D66" s="209">
        <v>0</v>
      </c>
      <c r="E66" s="209">
        <v>0</v>
      </c>
      <c r="F66" s="209">
        <v>0</v>
      </c>
      <c r="G66" s="209">
        <v>0</v>
      </c>
      <c r="H66" s="209">
        <v>0</v>
      </c>
      <c r="I66" s="209">
        <v>0</v>
      </c>
      <c r="J66" s="209">
        <v>0</v>
      </c>
      <c r="K66" s="209">
        <v>0</v>
      </c>
      <c r="L66" s="209">
        <v>0</v>
      </c>
      <c r="M66" s="209">
        <v>0</v>
      </c>
      <c r="N66" s="216">
        <v>0</v>
      </c>
      <c r="O66" s="216">
        <v>0</v>
      </c>
      <c r="P66" s="209">
        <v>0</v>
      </c>
    </row>
    <row r="67" spans="1:16" x14ac:dyDescent="0.2">
      <c r="A67" s="203" t="s">
        <v>418</v>
      </c>
      <c r="B67" s="209">
        <v>71563765</v>
      </c>
      <c r="C67" s="209">
        <v>71563765</v>
      </c>
      <c r="D67" s="209">
        <v>0</v>
      </c>
      <c r="E67" s="209">
        <v>0</v>
      </c>
      <c r="F67" s="209">
        <v>0</v>
      </c>
      <c r="G67" s="209">
        <v>0</v>
      </c>
      <c r="H67" s="209">
        <v>0</v>
      </c>
      <c r="I67" s="209">
        <v>0</v>
      </c>
      <c r="J67" s="209">
        <v>0</v>
      </c>
      <c r="K67" s="209">
        <v>0</v>
      </c>
      <c r="L67" s="209">
        <v>0</v>
      </c>
      <c r="M67" s="209">
        <v>0</v>
      </c>
      <c r="N67" s="216">
        <v>0</v>
      </c>
      <c r="O67" s="216">
        <v>0</v>
      </c>
      <c r="P67" s="209">
        <v>0</v>
      </c>
    </row>
    <row r="68" spans="1:16" x14ac:dyDescent="0.2">
      <c r="A68" s="203" t="s">
        <v>426</v>
      </c>
      <c r="B68" s="209">
        <v>465963173</v>
      </c>
      <c r="C68" s="209">
        <v>465963173</v>
      </c>
      <c r="D68" s="209">
        <v>0</v>
      </c>
      <c r="E68" s="209">
        <v>0</v>
      </c>
      <c r="F68" s="209">
        <v>0</v>
      </c>
      <c r="G68" s="209">
        <v>0</v>
      </c>
      <c r="H68" s="209">
        <v>0</v>
      </c>
      <c r="I68" s="209">
        <v>0</v>
      </c>
      <c r="J68" s="209">
        <v>0</v>
      </c>
      <c r="K68" s="209">
        <v>0</v>
      </c>
      <c r="L68" s="209">
        <v>0</v>
      </c>
      <c r="M68" s="209">
        <v>0</v>
      </c>
      <c r="N68" s="216">
        <v>0</v>
      </c>
      <c r="O68" s="216">
        <v>0</v>
      </c>
      <c r="P68" s="209">
        <v>0</v>
      </c>
    </row>
    <row r="69" spans="1:16" ht="25.5" x14ac:dyDescent="0.2">
      <c r="A69" s="203" t="s">
        <v>419</v>
      </c>
      <c r="B69" s="209">
        <v>537526938</v>
      </c>
      <c r="C69" s="209">
        <v>537526938</v>
      </c>
      <c r="D69" s="209">
        <v>0</v>
      </c>
      <c r="E69" s="209">
        <v>0</v>
      </c>
      <c r="F69" s="209">
        <v>0</v>
      </c>
      <c r="G69" s="209">
        <v>0</v>
      </c>
      <c r="H69" s="209">
        <v>0</v>
      </c>
      <c r="I69" s="209">
        <v>0</v>
      </c>
      <c r="J69" s="209">
        <v>0</v>
      </c>
      <c r="K69" s="209">
        <v>0</v>
      </c>
      <c r="L69" s="209">
        <v>0</v>
      </c>
      <c r="M69" s="209">
        <v>0</v>
      </c>
      <c r="N69" s="216">
        <v>0</v>
      </c>
      <c r="O69" s="216">
        <v>0</v>
      </c>
      <c r="P69" s="209">
        <v>0</v>
      </c>
    </row>
    <row r="70" spans="1:16" ht="25.5" x14ac:dyDescent="0.2">
      <c r="A70" s="205" t="s">
        <v>420</v>
      </c>
      <c r="B70" s="210">
        <v>537526938</v>
      </c>
      <c r="C70" s="210">
        <v>537526938</v>
      </c>
      <c r="D70" s="210">
        <v>0</v>
      </c>
      <c r="E70" s="210">
        <v>0</v>
      </c>
      <c r="F70" s="210">
        <v>0</v>
      </c>
      <c r="G70" s="210">
        <v>0</v>
      </c>
      <c r="H70" s="210">
        <v>0</v>
      </c>
      <c r="I70" s="210">
        <v>0</v>
      </c>
      <c r="J70" s="210">
        <v>0</v>
      </c>
      <c r="K70" s="210">
        <v>0</v>
      </c>
      <c r="L70" s="210">
        <v>0</v>
      </c>
      <c r="M70" s="210">
        <v>0</v>
      </c>
      <c r="N70" s="217">
        <v>0</v>
      </c>
      <c r="O70" s="217">
        <v>0</v>
      </c>
      <c r="P70" s="210">
        <v>0</v>
      </c>
    </row>
    <row r="71" spans="1:16" x14ac:dyDescent="0.2">
      <c r="A71" s="205" t="s">
        <v>421</v>
      </c>
      <c r="B71" s="210">
        <v>824621001</v>
      </c>
      <c r="C71" s="210">
        <v>541106784</v>
      </c>
      <c r="D71" s="210">
        <v>3360819</v>
      </c>
      <c r="E71" s="210">
        <v>91367109</v>
      </c>
      <c r="F71" s="210">
        <v>45722739</v>
      </c>
      <c r="G71" s="210">
        <v>40604112</v>
      </c>
      <c r="H71" s="210">
        <v>11074247</v>
      </c>
      <c r="I71" s="210">
        <v>19710352</v>
      </c>
      <c r="J71" s="210">
        <v>3785197</v>
      </c>
      <c r="K71" s="210">
        <v>4623469</v>
      </c>
      <c r="L71" s="210">
        <v>2244</v>
      </c>
      <c r="M71" s="210">
        <v>753480</v>
      </c>
      <c r="N71" s="217">
        <v>40305914</v>
      </c>
      <c r="O71" s="217">
        <v>16905295</v>
      </c>
      <c r="P71" s="210">
        <v>5299240</v>
      </c>
    </row>
    <row r="73" spans="1:16" x14ac:dyDescent="0.2">
      <c r="F73" s="196" t="s">
        <v>433</v>
      </c>
    </row>
  </sheetData>
  <mergeCells count="3">
    <mergeCell ref="A1:G1"/>
    <mergeCell ref="A27:F27"/>
    <mergeCell ref="A46:P46"/>
  </mergeCells>
  <pageMargins left="0.75" right="0.75" top="1" bottom="1" header="0.5" footer="0.5"/>
  <pageSetup orientation="portrait" horizontalDpi="300" verticalDpi="300"/>
  <headerFooter alignWithMargins="0">
    <oddHeader>&amp;C&amp;L&amp;RÉrték típus: Forint</oddHeader>
    <oddFooter>&amp;C&amp;LAdatellenőrző kód: -2773-42112549-46-56-70-4d5a2a661126-5-2a2e125b&amp;R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A16" workbookViewId="0">
      <selection activeCell="M16" sqref="M16"/>
    </sheetView>
  </sheetViews>
  <sheetFormatPr defaultRowHeight="14.25" x14ac:dyDescent="0.2"/>
  <cols>
    <col min="1" max="1" width="9" style="150"/>
    <col min="2" max="2" width="30.25" style="150" customWidth="1"/>
    <col min="3" max="3" width="21.5" style="150" customWidth="1"/>
    <col min="4" max="16384" width="9" style="150"/>
  </cols>
  <sheetData>
    <row r="1" spans="1:9" ht="15" x14ac:dyDescent="0.25">
      <c r="A1" s="272" t="s">
        <v>434</v>
      </c>
      <c r="B1" s="272"/>
      <c r="C1" s="272"/>
      <c r="D1" s="272"/>
      <c r="E1" s="218"/>
      <c r="F1" s="218"/>
      <c r="G1" s="218"/>
      <c r="H1" s="218"/>
      <c r="I1" s="218"/>
    </row>
    <row r="2" spans="1:9" ht="15.75" x14ac:dyDescent="0.25">
      <c r="A2" s="261" t="s">
        <v>1</v>
      </c>
      <c r="B2" s="261"/>
      <c r="C2" s="261"/>
      <c r="D2" s="261"/>
      <c r="E2" s="261"/>
      <c r="F2" s="56"/>
      <c r="G2" s="56"/>
      <c r="H2" s="56"/>
      <c r="I2" s="56"/>
    </row>
    <row r="3" spans="1:9" ht="33.75" customHeight="1" x14ac:dyDescent="0.25">
      <c r="A3" s="273" t="s">
        <v>198</v>
      </c>
      <c r="B3" s="273"/>
      <c r="C3" s="273"/>
      <c r="D3" s="273"/>
      <c r="E3" s="218"/>
      <c r="F3" s="218"/>
      <c r="G3" s="218"/>
      <c r="H3" s="218"/>
      <c r="I3" s="218"/>
    </row>
    <row r="5" spans="1:9" ht="15" x14ac:dyDescent="0.25">
      <c r="B5" s="219" t="s">
        <v>166</v>
      </c>
      <c r="C5" s="219" t="s">
        <v>435</v>
      </c>
    </row>
    <row r="6" spans="1:9" ht="15" x14ac:dyDescent="0.25">
      <c r="B6" s="219" t="s">
        <v>436</v>
      </c>
      <c r="C6" s="220"/>
    </row>
    <row r="7" spans="1:9" ht="48" customHeight="1" x14ac:dyDescent="0.25">
      <c r="B7" s="226" t="s">
        <v>446</v>
      </c>
      <c r="C7" s="221">
        <v>3600000</v>
      </c>
    </row>
    <row r="8" spans="1:9" s="195" customFormat="1" ht="48" customHeight="1" x14ac:dyDescent="0.25">
      <c r="B8" s="239"/>
      <c r="C8" s="240"/>
    </row>
    <row r="9" spans="1:9" s="195" customFormat="1" ht="64.5" customHeight="1" x14ac:dyDescent="0.25">
      <c r="B9" s="241" t="s">
        <v>484</v>
      </c>
      <c r="C9" s="221">
        <v>1751396</v>
      </c>
    </row>
    <row r="10" spans="1:9" ht="38.1" customHeight="1" x14ac:dyDescent="0.25">
      <c r="B10" s="219" t="s">
        <v>437</v>
      </c>
      <c r="C10" s="222"/>
    </row>
    <row r="11" spans="1:9" ht="38.1" customHeight="1" x14ac:dyDescent="0.25">
      <c r="B11" s="225" t="s">
        <v>441</v>
      </c>
      <c r="C11" s="221">
        <v>50000</v>
      </c>
    </row>
    <row r="12" spans="1:9" ht="50.25" customHeight="1" x14ac:dyDescent="0.25">
      <c r="B12" s="225" t="s">
        <v>443</v>
      </c>
      <c r="C12" s="221">
        <f>700000-132551</f>
        <v>567449</v>
      </c>
    </row>
    <row r="13" spans="1:9" ht="52.5" customHeight="1" x14ac:dyDescent="0.25">
      <c r="B13" s="225" t="s">
        <v>442</v>
      </c>
      <c r="C13" s="221">
        <v>100000</v>
      </c>
    </row>
    <row r="14" spans="1:9" ht="54.75" customHeight="1" x14ac:dyDescent="0.25">
      <c r="B14" s="226" t="s">
        <v>444</v>
      </c>
      <c r="C14" s="221">
        <v>2184000</v>
      </c>
    </row>
    <row r="15" spans="1:9" ht="55.5" customHeight="1" x14ac:dyDescent="0.25">
      <c r="B15" s="226" t="s">
        <v>445</v>
      </c>
      <c r="C15" s="221">
        <v>1840000</v>
      </c>
    </row>
    <row r="16" spans="1:9" ht="38.1" customHeight="1" x14ac:dyDescent="0.25">
      <c r="B16" s="223" t="s">
        <v>438</v>
      </c>
      <c r="C16" s="224">
        <f>SUM(C7:C15)</f>
        <v>10092845</v>
      </c>
    </row>
    <row r="19" spans="2:2" x14ac:dyDescent="0.2">
      <c r="B19" s="150" t="s">
        <v>439</v>
      </c>
    </row>
  </sheetData>
  <mergeCells count="3">
    <mergeCell ref="A1:D1"/>
    <mergeCell ref="A2:E2"/>
    <mergeCell ref="A3:D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8"/>
  <sheetViews>
    <sheetView topLeftCell="A19" workbookViewId="0">
      <selection activeCell="G30" sqref="G30"/>
    </sheetView>
  </sheetViews>
  <sheetFormatPr defaultRowHeight="14.25" x14ac:dyDescent="0.2"/>
  <cols>
    <col min="1" max="2" width="9" style="150"/>
    <col min="3" max="3" width="15" style="150" customWidth="1"/>
    <col min="4" max="4" width="14.625" style="150" customWidth="1"/>
    <col min="5" max="5" width="17.875" style="150" customWidth="1"/>
    <col min="6" max="6" width="15.25" style="150" customWidth="1"/>
    <col min="7" max="7" width="58.25" style="150" customWidth="1"/>
    <col min="8" max="16384" width="9" style="150"/>
  </cols>
  <sheetData>
    <row r="2" spans="1:7" ht="15" x14ac:dyDescent="0.25">
      <c r="A2" s="272" t="s">
        <v>447</v>
      </c>
      <c r="B2" s="272"/>
      <c r="C2" s="272"/>
      <c r="D2" s="272"/>
      <c r="E2" s="272"/>
      <c r="F2" s="272"/>
      <c r="G2" s="272"/>
    </row>
    <row r="3" spans="1:7" ht="15.75" x14ac:dyDescent="0.25">
      <c r="A3" s="261" t="s">
        <v>1</v>
      </c>
      <c r="B3" s="261"/>
      <c r="C3" s="261"/>
      <c r="D3" s="261"/>
      <c r="E3" s="261"/>
      <c r="F3" s="261"/>
      <c r="G3" s="261"/>
    </row>
    <row r="4" spans="1:7" ht="15" customHeight="1" x14ac:dyDescent="0.25">
      <c r="A4" s="273" t="s">
        <v>198</v>
      </c>
      <c r="B4" s="273"/>
      <c r="C4" s="273"/>
      <c r="D4" s="273"/>
      <c r="E4" s="273"/>
      <c r="F4" s="273"/>
      <c r="G4" s="273"/>
    </row>
    <row r="6" spans="1:7" ht="15" x14ac:dyDescent="0.25">
      <c r="B6" s="287" t="s">
        <v>448</v>
      </c>
      <c r="C6" s="287"/>
      <c r="D6" s="287"/>
      <c r="E6" s="287"/>
      <c r="F6" s="287"/>
      <c r="G6" s="287"/>
    </row>
    <row r="7" spans="1:7" ht="15" x14ac:dyDescent="0.25">
      <c r="B7" s="288" t="s">
        <v>459</v>
      </c>
      <c r="C7" s="288"/>
      <c r="D7" s="288"/>
      <c r="E7" s="288"/>
      <c r="F7" s="288"/>
      <c r="G7" s="288"/>
    </row>
    <row r="8" spans="1:7" ht="15.75" thickBot="1" x14ac:dyDescent="0.3">
      <c r="B8" s="220"/>
      <c r="C8" s="220"/>
      <c r="D8" s="227" t="s">
        <v>449</v>
      </c>
      <c r="E8" s="227" t="s">
        <v>450</v>
      </c>
      <c r="F8" s="227" t="s">
        <v>451</v>
      </c>
      <c r="G8" s="227" t="s">
        <v>452</v>
      </c>
    </row>
    <row r="9" spans="1:7" ht="15" x14ac:dyDescent="0.25">
      <c r="A9" s="283" t="s">
        <v>467</v>
      </c>
      <c r="B9" s="236" t="s">
        <v>453</v>
      </c>
      <c r="C9" s="228"/>
      <c r="D9" s="221">
        <v>20943630</v>
      </c>
      <c r="E9" s="221">
        <f>D9-194670</f>
        <v>20748960</v>
      </c>
      <c r="F9" s="221">
        <f t="shared" ref="F9:F15" si="0">D9-E9</f>
        <v>194670</v>
      </c>
      <c r="G9" s="229" t="s">
        <v>454</v>
      </c>
    </row>
    <row r="10" spans="1:7" ht="15" x14ac:dyDescent="0.25">
      <c r="A10" s="284"/>
      <c r="B10" s="276" t="s">
        <v>455</v>
      </c>
      <c r="C10" s="289"/>
      <c r="D10" s="221">
        <v>7556900</v>
      </c>
      <c r="E10" s="221">
        <f>D10</f>
        <v>7556900</v>
      </c>
      <c r="F10" s="221">
        <f t="shared" si="0"/>
        <v>0</v>
      </c>
      <c r="G10" s="229" t="s">
        <v>460</v>
      </c>
    </row>
    <row r="11" spans="1:7" ht="30" x14ac:dyDescent="0.25">
      <c r="A11" s="284"/>
      <c r="B11" s="276" t="s">
        <v>456</v>
      </c>
      <c r="C11" s="289"/>
      <c r="D11" s="221">
        <v>1551380</v>
      </c>
      <c r="E11" s="221">
        <f>D11</f>
        <v>1551380</v>
      </c>
      <c r="F11" s="221">
        <f t="shared" si="0"/>
        <v>0</v>
      </c>
      <c r="G11" s="229" t="s">
        <v>461</v>
      </c>
    </row>
    <row r="12" spans="1:7" ht="37.5" customHeight="1" x14ac:dyDescent="0.25">
      <c r="A12" s="284"/>
      <c r="B12" s="290" t="s">
        <v>457</v>
      </c>
      <c r="C12" s="291"/>
      <c r="D12" s="221">
        <v>775690</v>
      </c>
      <c r="E12" s="221">
        <f>D12</f>
        <v>775690</v>
      </c>
      <c r="F12" s="221">
        <f t="shared" si="0"/>
        <v>0</v>
      </c>
      <c r="G12" s="229" t="s">
        <v>462</v>
      </c>
    </row>
    <row r="13" spans="1:7" ht="126.75" customHeight="1" x14ac:dyDescent="0.25">
      <c r="A13" s="284"/>
      <c r="B13" s="276" t="s">
        <v>458</v>
      </c>
      <c r="C13" s="289"/>
      <c r="D13" s="221">
        <v>3878450</v>
      </c>
      <c r="E13" s="221">
        <f>D13-72100</f>
        <v>3806350</v>
      </c>
      <c r="F13" s="221">
        <f t="shared" si="0"/>
        <v>72100</v>
      </c>
      <c r="G13" s="229" t="s">
        <v>463</v>
      </c>
    </row>
    <row r="14" spans="1:7" ht="66.75" customHeight="1" thickBot="1" x14ac:dyDescent="0.3">
      <c r="A14" s="285"/>
      <c r="B14" s="275" t="s">
        <v>464</v>
      </c>
      <c r="C14" s="276"/>
      <c r="D14" s="221">
        <v>44990020</v>
      </c>
      <c r="E14" s="221">
        <f>D14-836360</f>
        <v>44153660</v>
      </c>
      <c r="F14" s="221">
        <f t="shared" si="0"/>
        <v>836360</v>
      </c>
      <c r="G14" s="229" t="s">
        <v>466</v>
      </c>
    </row>
    <row r="15" spans="1:7" ht="86.25" customHeight="1" x14ac:dyDescent="0.25">
      <c r="A15" s="233"/>
      <c r="B15" s="286" t="s">
        <v>468</v>
      </c>
      <c r="C15" s="276"/>
      <c r="D15" s="221">
        <v>127773066</v>
      </c>
      <c r="E15" s="221">
        <f>D15</f>
        <v>127773066</v>
      </c>
      <c r="F15" s="221">
        <f t="shared" si="0"/>
        <v>0</v>
      </c>
      <c r="G15" s="229" t="s">
        <v>469</v>
      </c>
    </row>
    <row r="16" spans="1:7" ht="15.75" thickBot="1" x14ac:dyDescent="0.3">
      <c r="B16" s="274" t="s">
        <v>57</v>
      </c>
      <c r="C16" s="274"/>
      <c r="D16" s="230">
        <f>SUM(D9:D15)</f>
        <v>207469136</v>
      </c>
      <c r="E16" s="230">
        <f t="shared" ref="E16:F16" si="1">SUM(E9:E15)</f>
        <v>206366006</v>
      </c>
      <c r="F16" s="230">
        <f t="shared" si="1"/>
        <v>1103130</v>
      </c>
      <c r="G16" s="168"/>
    </row>
    <row r="17" spans="2:7" ht="56.25" customHeight="1" thickBot="1" x14ac:dyDescent="0.3">
      <c r="B17" s="279" t="s">
        <v>470</v>
      </c>
      <c r="C17" s="280"/>
      <c r="D17" s="232"/>
      <c r="E17" s="230">
        <v>145824996</v>
      </c>
      <c r="F17" s="234">
        <f>E17/E16</f>
        <v>0.70663283564251367</v>
      </c>
      <c r="G17" s="235" t="s">
        <v>472</v>
      </c>
    </row>
    <row r="18" spans="2:7" ht="55.5" customHeight="1" thickBot="1" x14ac:dyDescent="0.3">
      <c r="B18" s="279" t="s">
        <v>471</v>
      </c>
      <c r="C18" s="280"/>
      <c r="D18" s="232"/>
      <c r="E18" s="230">
        <f>E16-E17</f>
        <v>60541010</v>
      </c>
      <c r="F18" s="234">
        <f>E18/E16</f>
        <v>0.29336716435748628</v>
      </c>
      <c r="G18" s="235" t="s">
        <v>473</v>
      </c>
    </row>
    <row r="19" spans="2:7" ht="15" x14ac:dyDescent="0.25">
      <c r="B19" s="231"/>
      <c r="C19" s="231"/>
      <c r="D19" s="232"/>
      <c r="E19" s="232"/>
      <c r="F19" s="232"/>
      <c r="G19" s="176"/>
    </row>
    <row r="20" spans="2:7" x14ac:dyDescent="0.2">
      <c r="B20" s="150" t="s">
        <v>465</v>
      </c>
    </row>
    <row r="23" spans="2:7" ht="15" x14ac:dyDescent="0.25">
      <c r="B23" s="167" t="s">
        <v>474</v>
      </c>
    </row>
    <row r="25" spans="2:7" x14ac:dyDescent="0.2">
      <c r="B25" s="150" t="s">
        <v>475</v>
      </c>
      <c r="D25" s="193">
        <f>E14</f>
        <v>44153660</v>
      </c>
    </row>
    <row r="27" spans="2:7" ht="55.5" customHeight="1" x14ac:dyDescent="0.2">
      <c r="B27" s="281" t="s">
        <v>480</v>
      </c>
      <c r="C27" s="281"/>
      <c r="D27" s="237" t="s">
        <v>476</v>
      </c>
      <c r="E27" s="237" t="s">
        <v>45</v>
      </c>
      <c r="F27" s="237" t="s">
        <v>46</v>
      </c>
      <c r="G27" s="237" t="s">
        <v>57</v>
      </c>
    </row>
    <row r="28" spans="2:7" ht="39" customHeight="1" x14ac:dyDescent="0.2">
      <c r="B28" s="277" t="s">
        <v>477</v>
      </c>
      <c r="C28" s="277"/>
      <c r="D28" s="182">
        <f>kiadások!E78</f>
        <v>97128173</v>
      </c>
      <c r="E28" s="182">
        <f>kiadások!N132</f>
        <v>74483458</v>
      </c>
      <c r="F28" s="182">
        <f>kiadások!O132</f>
        <v>87293024</v>
      </c>
      <c r="G28" s="238">
        <f>SUM(D28:F28)</f>
        <v>258904655</v>
      </c>
    </row>
    <row r="29" spans="2:7" ht="36.75" customHeight="1" x14ac:dyDescent="0.2">
      <c r="B29" s="277" t="s">
        <v>478</v>
      </c>
      <c r="C29" s="277"/>
      <c r="D29" s="182">
        <f>bevételek!F44</f>
        <v>1330800</v>
      </c>
      <c r="E29" s="182">
        <f>bevételek!N71</f>
        <v>40305914</v>
      </c>
      <c r="F29" s="182">
        <f>bevételek!O71</f>
        <v>16905295</v>
      </c>
      <c r="G29" s="238">
        <f>SUM(D29:F29)</f>
        <v>58542009</v>
      </c>
    </row>
    <row r="30" spans="2:7" x14ac:dyDescent="0.2">
      <c r="B30" s="282" t="s">
        <v>48</v>
      </c>
      <c r="C30" s="282"/>
      <c r="D30" s="182">
        <v>53040000</v>
      </c>
      <c r="E30" s="182">
        <f>állami!H10</f>
        <v>25637216</v>
      </c>
      <c r="F30" s="182">
        <f>állami!H11</f>
        <v>62205000</v>
      </c>
      <c r="G30" s="238">
        <f>SUM(D30:F30)</f>
        <v>140882216</v>
      </c>
    </row>
    <row r="31" spans="2:7" ht="45.75" customHeight="1" x14ac:dyDescent="0.2">
      <c r="B31" s="277" t="s">
        <v>479</v>
      </c>
      <c r="C31" s="277"/>
      <c r="D31" s="182">
        <f>D28-D29-D30</f>
        <v>42757373</v>
      </c>
      <c r="E31" s="182">
        <f t="shared" ref="E31:F31" si="2">E28-E29-E30</f>
        <v>8540328</v>
      </c>
      <c r="F31" s="182">
        <f t="shared" si="2"/>
        <v>8182729</v>
      </c>
      <c r="G31" s="238">
        <f>D31+E31+F31</f>
        <v>59480430</v>
      </c>
    </row>
    <row r="33" spans="2:7" ht="39.75" customHeight="1" x14ac:dyDescent="0.2">
      <c r="B33" s="278" t="s">
        <v>481</v>
      </c>
      <c r="C33" s="278"/>
      <c r="D33" s="278"/>
      <c r="E33" s="278"/>
      <c r="F33" s="278"/>
      <c r="G33" s="238">
        <f>D25</f>
        <v>44153660</v>
      </c>
    </row>
    <row r="35" spans="2:7" ht="42" customHeight="1" x14ac:dyDescent="0.2">
      <c r="B35" s="278" t="s">
        <v>482</v>
      </c>
      <c r="C35" s="278"/>
      <c r="D35" s="278"/>
      <c r="E35" s="278"/>
      <c r="F35" s="278"/>
      <c r="G35" s="238">
        <f>G31-G33</f>
        <v>15326770</v>
      </c>
    </row>
    <row r="38" spans="2:7" x14ac:dyDescent="0.2">
      <c r="B38" s="150" t="s">
        <v>483</v>
      </c>
    </row>
  </sheetData>
  <mergeCells count="22">
    <mergeCell ref="A9:A14"/>
    <mergeCell ref="B15:C15"/>
    <mergeCell ref="A2:G2"/>
    <mergeCell ref="A3:G3"/>
    <mergeCell ref="A4:G4"/>
    <mergeCell ref="B6:G6"/>
    <mergeCell ref="B7:G7"/>
    <mergeCell ref="B10:C10"/>
    <mergeCell ref="B11:C11"/>
    <mergeCell ref="B12:C12"/>
    <mergeCell ref="B13:C13"/>
    <mergeCell ref="B16:C16"/>
    <mergeCell ref="B14:C14"/>
    <mergeCell ref="B31:C31"/>
    <mergeCell ref="B33:F33"/>
    <mergeCell ref="B35:F35"/>
    <mergeCell ref="B17:C17"/>
    <mergeCell ref="B18:C18"/>
    <mergeCell ref="B27:C27"/>
    <mergeCell ref="B28:C28"/>
    <mergeCell ref="B29:C29"/>
    <mergeCell ref="B30:C30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címrend</vt:lpstr>
      <vt:lpstr>összevont mérleg</vt:lpstr>
      <vt:lpstr>KESZI mérleg</vt:lpstr>
      <vt:lpstr>CSGYK mérleg</vt:lpstr>
      <vt:lpstr>Társulás mérleg</vt:lpstr>
      <vt:lpstr>egyensúly</vt:lpstr>
      <vt:lpstr>Létszámok</vt:lpstr>
      <vt:lpstr>állami</vt:lpstr>
      <vt:lpstr>vagyonmérleg</vt:lpstr>
      <vt:lpstr>eredménykimutatás</vt:lpstr>
      <vt:lpstr>maradvány kimutatás</vt:lpstr>
      <vt:lpstr>kiadások</vt:lpstr>
      <vt:lpstr>bevételek</vt:lpstr>
      <vt:lpstr>pénzeszköz átadások</vt:lpstr>
      <vt:lpstr>befizetések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Szabóné Molnár Ildikó</cp:lastModifiedBy>
  <cp:lastPrinted>2018-11-19T07:59:04Z</cp:lastPrinted>
  <dcterms:created xsi:type="dcterms:W3CDTF">2013-02-08T06:54:51Z</dcterms:created>
  <dcterms:modified xsi:type="dcterms:W3CDTF">2019-04-09T10:01:55Z</dcterms:modified>
</cp:coreProperties>
</file>