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45" windowWidth="16605" windowHeight="8895"/>
  </bookViews>
  <sheets>
    <sheet name="Tart" sheetId="20" r:id="rId1"/>
    <sheet name="Egyszerűsített mérleg" sheetId="22" r:id="rId2"/>
    <sheet name="Egyszerűsített ktgv.jelentés" sheetId="23" r:id="rId3"/>
    <sheet name="Egyszerűsített eredmény" sheetId="32" r:id="rId4"/>
    <sheet name="Egyszerűsített maradvány" sheetId="48" r:id="rId5"/>
    <sheet name="Kiadások korm. funkcióként" sheetId="42" r:id="rId6"/>
    <sheet name="Bevételek korm. funkcióként" sheetId="44" r:id="rId7"/>
    <sheet name="Állami támogatások" sheetId="45" r:id="rId8"/>
    <sheet name="pénzeszköz átadások" sheetId="46" r:id="rId9"/>
    <sheet name="uniós támogatás" sheetId="11" r:id="rId10"/>
    <sheet name="Felhalmozási" sheetId="33" r:id="rId11"/>
    <sheet name="létszámok" sheetId="47" r:id="rId12"/>
    <sheet name="befizetések" sheetId="49" r:id="rId13"/>
  </sheets>
  <externalReferences>
    <externalReference r:id="rId14"/>
  </externalReferences>
  <calcPr calcId="145621"/>
</workbook>
</file>

<file path=xl/calcChain.xml><?xml version="1.0" encoding="utf-8"?>
<calcChain xmlns="http://schemas.openxmlformats.org/spreadsheetml/2006/main">
  <c r="E7" i="49" l="1"/>
  <c r="E6" i="49"/>
  <c r="E5" i="49"/>
  <c r="F32" i="47" l="1"/>
  <c r="E32" i="47"/>
  <c r="D32" i="47"/>
  <c r="F18" i="47"/>
  <c r="E18" i="47"/>
  <c r="D18" i="47"/>
  <c r="K25" i="48" l="1"/>
  <c r="K24" i="48"/>
  <c r="K23" i="48"/>
  <c r="K22" i="48"/>
  <c r="K21" i="48"/>
  <c r="K20" i="48"/>
  <c r="K19" i="48"/>
  <c r="K18" i="48"/>
  <c r="K17" i="48"/>
  <c r="K16" i="48"/>
  <c r="K15" i="48"/>
  <c r="K14" i="48"/>
  <c r="K13" i="48"/>
  <c r="K12" i="48"/>
  <c r="K11" i="48"/>
  <c r="K10" i="48"/>
  <c r="K9" i="48"/>
  <c r="K8" i="48"/>
  <c r="K7" i="48"/>
  <c r="C32" i="47" l="1"/>
  <c r="B32" i="47"/>
  <c r="C18" i="47"/>
  <c r="B13" i="47"/>
  <c r="B15" i="46"/>
  <c r="K18" i="45"/>
  <c r="K17" i="45"/>
  <c r="K16" i="45"/>
  <c r="K15" i="45"/>
  <c r="K14" i="45"/>
  <c r="K13" i="45"/>
  <c r="K12" i="45"/>
  <c r="K11" i="45"/>
  <c r="K10" i="45"/>
  <c r="K9" i="45"/>
  <c r="K8" i="45"/>
  <c r="K7" i="45"/>
  <c r="K6" i="45"/>
  <c r="L18" i="45"/>
  <c r="L16" i="45"/>
  <c r="I17" i="45"/>
  <c r="H17" i="45"/>
  <c r="F17" i="45"/>
  <c r="E17" i="45"/>
  <c r="E18" i="45"/>
  <c r="E16" i="45"/>
  <c r="J15" i="45"/>
  <c r="D15" i="45"/>
  <c r="F15" i="45" s="1"/>
  <c r="J14" i="45"/>
  <c r="D14" i="45"/>
  <c r="F14" i="45" s="1"/>
  <c r="J13" i="45"/>
  <c r="D13" i="45"/>
  <c r="F13" i="45" s="1"/>
  <c r="J12" i="45"/>
  <c r="D12" i="45"/>
  <c r="F12" i="45" s="1"/>
  <c r="J11" i="45"/>
  <c r="D11" i="45"/>
  <c r="F11" i="45" s="1"/>
  <c r="J10" i="45"/>
  <c r="D10" i="45"/>
  <c r="F10" i="45" s="1"/>
  <c r="C10" i="45"/>
  <c r="J9" i="45"/>
  <c r="D9" i="45"/>
  <c r="F9" i="45" s="1"/>
  <c r="J8" i="45"/>
  <c r="D8" i="45"/>
  <c r="F8" i="45" s="1"/>
  <c r="F7" i="45"/>
  <c r="J6" i="45"/>
  <c r="D6" i="45"/>
  <c r="C6" i="45"/>
  <c r="J16" i="45" l="1"/>
  <c r="J17" i="45" s="1"/>
  <c r="C16" i="45"/>
  <c r="C18" i="45" s="1"/>
  <c r="G18" i="45"/>
  <c r="D16" i="45"/>
  <c r="F6" i="45"/>
  <c r="H13" i="45" s="1"/>
  <c r="G16" i="45" l="1"/>
  <c r="G17" i="45" s="1"/>
  <c r="D17" i="45"/>
  <c r="K48" i="32" l="1"/>
  <c r="K47" i="32"/>
  <c r="K46" i="32"/>
  <c r="K45" i="32"/>
  <c r="K44" i="32"/>
  <c r="K43" i="32"/>
  <c r="K42" i="32"/>
  <c r="K41" i="32"/>
  <c r="K40" i="32"/>
  <c r="K39" i="32"/>
  <c r="K38" i="32"/>
  <c r="K37" i="32"/>
  <c r="K36" i="32"/>
  <c r="K35" i="32"/>
  <c r="K34" i="32"/>
  <c r="K33" i="32"/>
  <c r="K32" i="32"/>
  <c r="K31" i="32"/>
  <c r="K30" i="32"/>
  <c r="K29" i="32"/>
  <c r="K28" i="32"/>
  <c r="K27" i="32"/>
  <c r="K26" i="32"/>
  <c r="K25" i="32"/>
  <c r="K24" i="32"/>
  <c r="K23" i="32"/>
  <c r="K22" i="32"/>
  <c r="K21" i="32"/>
  <c r="K20" i="32"/>
  <c r="K19" i="32"/>
  <c r="K18" i="32"/>
  <c r="K17" i="32"/>
  <c r="K16" i="32"/>
  <c r="K15" i="32"/>
  <c r="K14" i="32"/>
  <c r="K13" i="32"/>
  <c r="K12" i="32"/>
  <c r="K11" i="32"/>
  <c r="K10" i="32"/>
  <c r="K9" i="32"/>
  <c r="K8" i="32"/>
  <c r="E138" i="23"/>
  <c r="D138" i="23"/>
  <c r="C138" i="23"/>
  <c r="B138" i="23"/>
  <c r="E136" i="23"/>
  <c r="D136" i="23"/>
  <c r="C136" i="23"/>
  <c r="B136" i="23"/>
  <c r="D135" i="23"/>
  <c r="C135" i="23"/>
  <c r="B135" i="23"/>
  <c r="C134" i="23"/>
  <c r="B134" i="23"/>
  <c r="D133" i="23"/>
  <c r="C133" i="23"/>
  <c r="D132" i="23"/>
  <c r="C132" i="23"/>
  <c r="D131" i="23"/>
  <c r="C131" i="23"/>
  <c r="B133" i="23"/>
  <c r="B132" i="23"/>
  <c r="B131" i="23"/>
  <c r="D130" i="23"/>
  <c r="C130" i="23"/>
  <c r="B130" i="23"/>
  <c r="D129" i="23"/>
  <c r="C129" i="23"/>
  <c r="B129" i="23"/>
  <c r="E128" i="23"/>
  <c r="D128" i="23"/>
  <c r="C128" i="23"/>
  <c r="B128" i="23"/>
  <c r="D127" i="23"/>
  <c r="C127" i="23"/>
  <c r="B127" i="23"/>
  <c r="D126" i="23"/>
  <c r="C126" i="23"/>
  <c r="B126" i="23"/>
  <c r="D125" i="23"/>
  <c r="C125" i="23"/>
  <c r="B125" i="23"/>
  <c r="D124" i="23"/>
  <c r="C124" i="23"/>
  <c r="B124" i="23"/>
  <c r="D123" i="23"/>
  <c r="C123" i="23"/>
  <c r="B123" i="23"/>
  <c r="D119" i="23"/>
  <c r="D118" i="23"/>
  <c r="C118" i="23"/>
  <c r="B118" i="23"/>
  <c r="B53" i="23" l="1"/>
  <c r="B56" i="23" s="1"/>
  <c r="D115" i="23"/>
  <c r="E115" i="23" s="1"/>
  <c r="C115" i="23"/>
  <c r="D114" i="23"/>
  <c r="E114" i="23" s="1"/>
  <c r="C114" i="23"/>
  <c r="D113" i="23"/>
  <c r="E113" i="23" s="1"/>
  <c r="C113" i="23"/>
  <c r="D112" i="23"/>
  <c r="C112" i="23"/>
  <c r="E112" i="23" s="1"/>
  <c r="D111" i="23"/>
  <c r="C111" i="23"/>
  <c r="B115" i="23"/>
  <c r="B114" i="23"/>
  <c r="B113" i="23"/>
  <c r="B112" i="23"/>
  <c r="B111" i="23"/>
  <c r="D110" i="23"/>
  <c r="C110" i="23"/>
  <c r="D109" i="23"/>
  <c r="C109" i="23"/>
  <c r="B110" i="23"/>
  <c r="B109" i="23"/>
  <c r="D108" i="23"/>
  <c r="C108" i="23"/>
  <c r="B108" i="23"/>
  <c r="E135" i="23"/>
  <c r="D134" i="23"/>
  <c r="D137" i="23" s="1"/>
  <c r="C137" i="23"/>
  <c r="B137" i="23"/>
  <c r="E130" i="23"/>
  <c r="E129" i="23"/>
  <c r="E127" i="23"/>
  <c r="E125" i="23"/>
  <c r="E124" i="23"/>
  <c r="E123" i="23"/>
  <c r="E118" i="23"/>
  <c r="E110" i="23"/>
  <c r="E109" i="23"/>
  <c r="E108" i="23"/>
  <c r="E102" i="23"/>
  <c r="D100" i="23"/>
  <c r="D103" i="23" s="1"/>
  <c r="C100" i="23"/>
  <c r="C103" i="23" s="1"/>
  <c r="B100" i="23"/>
  <c r="B103" i="23" s="1"/>
  <c r="E98" i="23"/>
  <c r="E96" i="23"/>
  <c r="E92" i="23"/>
  <c r="E91" i="23"/>
  <c r="D86" i="23"/>
  <c r="C86" i="23"/>
  <c r="C89" i="23" s="1"/>
  <c r="B86" i="23"/>
  <c r="B89" i="23" s="1"/>
  <c r="E80" i="23"/>
  <c r="E79" i="23"/>
  <c r="E78" i="23"/>
  <c r="E77" i="23"/>
  <c r="E63" i="23"/>
  <c r="E47" i="23"/>
  <c r="E69" i="23"/>
  <c r="E65" i="23"/>
  <c r="C59" i="23"/>
  <c r="E59" i="23" s="1"/>
  <c r="E61" i="23"/>
  <c r="D67" i="23"/>
  <c r="D70" i="23" s="1"/>
  <c r="C67" i="23"/>
  <c r="C70" i="23" s="1"/>
  <c r="B67" i="23"/>
  <c r="B70" i="23" s="1"/>
  <c r="E60" i="23"/>
  <c r="E58" i="23"/>
  <c r="D53" i="23"/>
  <c r="C53" i="23"/>
  <c r="C56" i="23" s="1"/>
  <c r="E51" i="23"/>
  <c r="E46" i="23"/>
  <c r="E45" i="23"/>
  <c r="E44" i="23"/>
  <c r="E137" i="23" l="1"/>
  <c r="E126" i="23"/>
  <c r="E134" i="23"/>
  <c r="E86" i="23"/>
  <c r="E103" i="23"/>
  <c r="D89" i="23"/>
  <c r="E89" i="23" s="1"/>
  <c r="E100" i="23"/>
  <c r="E53" i="23"/>
  <c r="D56" i="23"/>
  <c r="E56" i="23" s="1"/>
  <c r="E70" i="23"/>
  <c r="E67" i="23"/>
  <c r="C29" i="23"/>
  <c r="C27" i="23" s="1"/>
  <c r="D27" i="23"/>
  <c r="E27" i="23" s="1"/>
  <c r="B27" i="23"/>
  <c r="E29" i="23"/>
  <c r="E28" i="23"/>
  <c r="E35" i="23"/>
  <c r="E26" i="23" l="1"/>
  <c r="E25" i="23"/>
  <c r="D34" i="23"/>
  <c r="D37" i="23" s="1"/>
  <c r="C34" i="23"/>
  <c r="C37" i="23" s="1"/>
  <c r="B34" i="23"/>
  <c r="E30" i="23"/>
  <c r="E16" i="23"/>
  <c r="E15" i="23"/>
  <c r="C42" i="22"/>
  <c r="C41" i="22"/>
  <c r="C40" i="22"/>
  <c r="B42" i="22"/>
  <c r="B41" i="22"/>
  <c r="B40" i="22"/>
  <c r="C38" i="22"/>
  <c r="B38" i="22"/>
  <c r="C36" i="22"/>
  <c r="C35" i="22"/>
  <c r="B36" i="22"/>
  <c r="B35" i="22"/>
  <c r="C33" i="22"/>
  <c r="C32" i="22"/>
  <c r="C31" i="22"/>
  <c r="C30" i="22"/>
  <c r="C29" i="22"/>
  <c r="B33" i="22"/>
  <c r="B32" i="22"/>
  <c r="B31" i="22"/>
  <c r="B30" i="22"/>
  <c r="B29" i="22"/>
  <c r="B28" i="22"/>
  <c r="C28" i="22"/>
  <c r="C24" i="22"/>
  <c r="C23" i="22"/>
  <c r="C22" i="22"/>
  <c r="C21" i="22"/>
  <c r="C19" i="22"/>
  <c r="C18" i="22"/>
  <c r="C17" i="22"/>
  <c r="C15" i="22"/>
  <c r="C14" i="22"/>
  <c r="C12" i="22"/>
  <c r="C11" i="22"/>
  <c r="C10" i="22"/>
  <c r="C9" i="22"/>
  <c r="B24" i="22"/>
  <c r="B23" i="22"/>
  <c r="B22" i="22"/>
  <c r="B21" i="22"/>
  <c r="C20" i="22"/>
  <c r="B20" i="22"/>
  <c r="B19" i="22"/>
  <c r="B18" i="22"/>
  <c r="B17" i="22"/>
  <c r="B15" i="22"/>
  <c r="B14" i="22"/>
  <c r="B12" i="22"/>
  <c r="B11" i="22"/>
  <c r="B10" i="22"/>
  <c r="B9" i="22"/>
  <c r="G43" i="22"/>
  <c r="G20" i="22"/>
  <c r="F20" i="22"/>
  <c r="C64" i="22"/>
  <c r="B64" i="22"/>
  <c r="F43" i="22" l="1"/>
  <c r="G37" i="22"/>
  <c r="F37" i="22"/>
  <c r="G34" i="22"/>
  <c r="F34" i="22"/>
  <c r="G25" i="22"/>
  <c r="F25" i="22"/>
  <c r="G16" i="22"/>
  <c r="F16" i="22"/>
  <c r="G13" i="22"/>
  <c r="F13" i="22"/>
  <c r="C43" i="22"/>
  <c r="B43" i="22"/>
  <c r="C37" i="22"/>
  <c r="B37" i="22"/>
  <c r="C34" i="22"/>
  <c r="C25" i="22"/>
  <c r="B25" i="22"/>
  <c r="C16" i="22"/>
  <c r="B16" i="22"/>
  <c r="C13" i="22"/>
  <c r="B13" i="22"/>
  <c r="C87" i="22"/>
  <c r="B87" i="22"/>
  <c r="C81" i="22"/>
  <c r="B81" i="22"/>
  <c r="C78" i="22"/>
  <c r="B78" i="22"/>
  <c r="C69" i="22"/>
  <c r="B69" i="22"/>
  <c r="C60" i="22"/>
  <c r="B60" i="22"/>
  <c r="C57" i="22"/>
  <c r="B57" i="22"/>
  <c r="B70" i="22" s="1"/>
  <c r="G87" i="22"/>
  <c r="F87" i="22"/>
  <c r="F88" i="22" s="1"/>
  <c r="G81" i="22"/>
  <c r="G88" i="22" s="1"/>
  <c r="F81" i="22"/>
  <c r="G78" i="22"/>
  <c r="F78" i="22"/>
  <c r="G69" i="22"/>
  <c r="F69" i="22"/>
  <c r="G60" i="22"/>
  <c r="F60" i="22"/>
  <c r="F57" i="22"/>
  <c r="C26" i="22" l="1"/>
  <c r="B26" i="22"/>
  <c r="F44" i="22"/>
  <c r="G26" i="22"/>
  <c r="C70" i="22"/>
  <c r="C88" i="22"/>
  <c r="C44" i="22"/>
  <c r="G44" i="22"/>
  <c r="B88" i="22"/>
  <c r="F26" i="22"/>
  <c r="F70" i="22"/>
  <c r="B34" i="22" l="1"/>
  <c r="B44" i="22" s="1"/>
  <c r="G57" i="22" l="1"/>
  <c r="G70" i="22" s="1"/>
  <c r="A8" i="33" l="1"/>
  <c r="L11" i="33" l="1"/>
  <c r="K11" i="33"/>
  <c r="J11" i="33"/>
  <c r="I11" i="33"/>
  <c r="H11" i="33"/>
  <c r="G11" i="33"/>
  <c r="F11" i="33"/>
  <c r="E11" i="33"/>
  <c r="M11" i="33" l="1"/>
  <c r="C21" i="23" l="1"/>
  <c r="C119" i="23" s="1"/>
  <c r="B21" i="23"/>
  <c r="B119" i="23" s="1"/>
  <c r="D18" i="23"/>
  <c r="D116" i="23" s="1"/>
  <c r="D117" i="23" s="1"/>
  <c r="C18" i="23"/>
  <c r="C116" i="23" s="1"/>
  <c r="C117" i="23" s="1"/>
  <c r="C120" i="23" s="1"/>
  <c r="C121" i="23" s="1"/>
  <c r="B18" i="23"/>
  <c r="D120" i="23" l="1"/>
  <c r="E117" i="23"/>
  <c r="B19" i="23"/>
  <c r="F118" i="23" s="1"/>
  <c r="B116" i="23"/>
  <c r="B117" i="23" s="1"/>
  <c r="B120" i="23" s="1"/>
  <c r="B121" i="23" s="1"/>
  <c r="E10" i="23"/>
  <c r="E14" i="23"/>
  <c r="B37" i="23"/>
  <c r="B22" i="23"/>
  <c r="D19" i="23"/>
  <c r="E12" i="23"/>
  <c r="C19" i="23"/>
  <c r="E11" i="23"/>
  <c r="E17" i="23"/>
  <c r="E20" i="23"/>
  <c r="E24" i="23"/>
  <c r="E120" i="23" l="1"/>
  <c r="D121" i="23"/>
  <c r="E121" i="23" s="1"/>
  <c r="C22" i="23"/>
  <c r="G118" i="23"/>
  <c r="D22" i="23"/>
  <c r="E22" i="23" s="1"/>
  <c r="H118" i="23"/>
  <c r="E19" i="23"/>
  <c r="E34" i="23"/>
  <c r="E37" i="23"/>
  <c r="D13" i="11" l="1"/>
</calcChain>
</file>

<file path=xl/sharedStrings.xml><?xml version="1.0" encoding="utf-8"?>
<sst xmlns="http://schemas.openxmlformats.org/spreadsheetml/2006/main" count="968" uniqueCount="393">
  <si>
    <t>Mosonmagyaróvári Többcélú Kistérségi Társulás</t>
  </si>
  <si>
    <t>Szakfeladat</t>
  </si>
  <si>
    <t>Felhalmozási kiadások</t>
  </si>
  <si>
    <t>KISTÉRSÉGI EGYESÍTETT SZOCIÁLIS INTÉZET</t>
  </si>
  <si>
    <t>Megnevezés</t>
  </si>
  <si>
    <t>adatok ezer Ft-ban</t>
  </si>
  <si>
    <t>eredeti</t>
  </si>
  <si>
    <t>módosított</t>
  </si>
  <si>
    <t>teljesítés</t>
  </si>
  <si>
    <t>teljesítés aránya</t>
  </si>
  <si>
    <t>előirányzat</t>
  </si>
  <si>
    <t>Személyi juttatások</t>
  </si>
  <si>
    <t>Munkaadót terhelő járulékok</t>
  </si>
  <si>
    <t>Dologi és egyéb folyó kiadások</t>
  </si>
  <si>
    <t>Hitelek és kölcsönök kiadásai</t>
  </si>
  <si>
    <t>Intézményi működési bevételek</t>
  </si>
  <si>
    <t>Felhalmozási és tőke jellegű bevételek</t>
  </si>
  <si>
    <t>Bevételek összesen:</t>
  </si>
  <si>
    <t>végrehajtása</t>
  </si>
  <si>
    <t>és felügyelete alá tartozó költségvetési szerv</t>
  </si>
  <si>
    <t>adatok: fő-ben</t>
  </si>
  <si>
    <t>(intézmény, szakfeladat, stb.)</t>
  </si>
  <si>
    <t>Kistérségi Gyermekjóléti és Családsegítő Szolgáltató Központ</t>
  </si>
  <si>
    <t>Kistérségi Egyesített Szociális Intézet</t>
  </si>
  <si>
    <t>Összesen:</t>
  </si>
  <si>
    <t xml:space="preserve">Európai Unió költségvetéséből származó </t>
  </si>
  <si>
    <t>pályázati források alakulása</t>
  </si>
  <si>
    <t>EREDETI ELŐIRÁNYZAT</t>
  </si>
  <si>
    <t>MEGNEVEZÉS</t>
  </si>
  <si>
    <t>MÓDOSÍTOTT ELŐIRÁNYZAT</t>
  </si>
  <si>
    <t>TELJESÍTÉS</t>
  </si>
  <si>
    <t>% MÓDOSÍTOTT  ELŐIR. KÉPEST</t>
  </si>
  <si>
    <t>ESZKÖZÖK</t>
  </si>
  <si>
    <t>FORRÁSOK</t>
  </si>
  <si>
    <t>TARTALOMJEGYZÉK</t>
  </si>
  <si>
    <t>1.</t>
  </si>
  <si>
    <t>Társulás és irányítása alá tartozó intézményeinek egyszerűsített</t>
  </si>
  <si>
    <t>2.</t>
  </si>
  <si>
    <t>vagyon mérlege</t>
  </si>
  <si>
    <t>2. számú melléklet</t>
  </si>
  <si>
    <t>8.</t>
  </si>
  <si>
    <t>9.</t>
  </si>
  <si>
    <t>Felhalmozási kiadások kiadásnemenként</t>
  </si>
  <si>
    <t>Tényleges és munkajogi létszám alakulása intézményenként</t>
  </si>
  <si>
    <t xml:space="preserve">ESZKÖZÖK ÖSSZESEN </t>
  </si>
  <si>
    <t xml:space="preserve">FORRÁSOK ÖSSZESEN </t>
  </si>
  <si>
    <t>szervek egyszerűsített mérleg (adatok ezer Ft-ban)</t>
  </si>
  <si>
    <t xml:space="preserve">I. Immateriális javak összesen </t>
  </si>
  <si>
    <t xml:space="preserve">II. Tárgyi eszközök összesen </t>
  </si>
  <si>
    <t xml:space="preserve">I. Készletek összesen </t>
  </si>
  <si>
    <t xml:space="preserve">D) SAJÁT TŐKE ÖSSZESEN </t>
  </si>
  <si>
    <t>Kistérségi Egyesített Szociális Intézmény egyeszerűsített mérelge (adatok ezer Ft-ban)</t>
  </si>
  <si>
    <t>egyszerűsített mérelge (adatok ezer Ft-ban)</t>
  </si>
  <si>
    <t>III. Befektetett pénzügyi eszközök összesen</t>
  </si>
  <si>
    <t>1.számú melléklet</t>
  </si>
  <si>
    <t>mód. Előirányzathoz</t>
  </si>
  <si>
    <t xml:space="preserve">    Tárgy évi beruházási kifizetés</t>
  </si>
  <si>
    <t xml:space="preserve">           Felújítás</t>
  </si>
  <si>
    <t xml:space="preserve">Előzetesen </t>
  </si>
  <si>
    <t>Sorszám</t>
  </si>
  <si>
    <t>Kivonatszám</t>
  </si>
  <si>
    <t>Immat.javak</t>
  </si>
  <si>
    <t>Föld, telek</t>
  </si>
  <si>
    <t>1233  Épület</t>
  </si>
  <si>
    <t>1234 Építmény</t>
  </si>
  <si>
    <t>Gép, berend.</t>
  </si>
  <si>
    <t>1243 Épület</t>
  </si>
  <si>
    <t>1244 Építmény</t>
  </si>
  <si>
    <t>felsz. áfa</t>
  </si>
  <si>
    <t>150/2012</t>
  </si>
  <si>
    <t>Éves összesen</t>
  </si>
  <si>
    <t>7. számú melléklet</t>
  </si>
  <si>
    <t>Házi segítségnyújtás</t>
  </si>
  <si>
    <t>Mosonmagyaróvár Térségi Társulás</t>
  </si>
  <si>
    <t>Mosonmagyaróvár Térségi Társulás és irányítása alá tartozó költségvetési</t>
  </si>
  <si>
    <t>Mosonmagyaróvár Térségi Társulás egyszerűsített mérlege (adatok ezer Ft-ban)</t>
  </si>
  <si>
    <t>Mosonmagyaróvári Kistérségi Gyermekjóléti és Családsegítő Szolgáltató Központ</t>
  </si>
  <si>
    <t xml:space="preserve">           Mosonmagyaróvár Térségi Társulás          </t>
  </si>
  <si>
    <t>Ellátottak pénzbeli juttatása</t>
  </si>
  <si>
    <t>Összesen</t>
  </si>
  <si>
    <t>3. számú melléklet</t>
  </si>
  <si>
    <t>TÁMOP- 5.4.9-11/1-2012-0014 számú, „Komplex alapszolgáltatás-központú rendszer létrehozása a szervezet-, és a közösségfejlesztés eszközeivel az otthonközeli szolgáltatásért” c. projekt</t>
  </si>
  <si>
    <t>Mosonmagyaróvár Térségi Társulás és irányítása alá</t>
  </si>
  <si>
    <t>Pénzforg. Össz. (adatok ezer Ft-ban)</t>
  </si>
  <si>
    <t>Orvosi gép, műszer beszerzésre Kórháznak átadott pénzeszköz</t>
  </si>
  <si>
    <t>3.</t>
  </si>
  <si>
    <t>4.</t>
  </si>
  <si>
    <t>4. számú melléklet</t>
  </si>
  <si>
    <t>5. számú melléklet</t>
  </si>
  <si>
    <t>5.</t>
  </si>
  <si>
    <t>Uniós támogatás</t>
  </si>
  <si>
    <t>Teljesítés</t>
  </si>
  <si>
    <t>Szociális étkeztetés</t>
  </si>
  <si>
    <t>Állami támogatások elszámolása</t>
  </si>
  <si>
    <t>2014. évi költségvetéséről szóló …./2015. (……….) MTT határozat</t>
  </si>
  <si>
    <t>Rendező mérleg szerinti nyitó érték</t>
  </si>
  <si>
    <t>Tárgyévi záró állomány</t>
  </si>
  <si>
    <t xml:space="preserve">IV. Koncesszióba, vagyonkezelésbe adott, illetve vagyonkezelésbe              </t>
  </si>
  <si>
    <t xml:space="preserve">A) NEMZETI VAGYONBA TARTOZÓ BEFEKTETETT ESZKÖZÖK ÖSSZESEN </t>
  </si>
  <si>
    <t>II. Értékpapírok összesen</t>
  </si>
  <si>
    <t>B) NEMZETI VAGYONBA TARTOZÓ FORGÓESZKÖZÖK ÖSSZESEN</t>
  </si>
  <si>
    <t xml:space="preserve">C) PÉNZESZKÖZÖK </t>
  </si>
  <si>
    <t>D) KÖVETELÉSEK</t>
  </si>
  <si>
    <t>D/I. Éven belüli követelések</t>
  </si>
  <si>
    <t>D/I. Éven túli követelések</t>
  </si>
  <si>
    <t>E) EGYÉB SAJÁTOS ESZKÖZOLDALI ELSZÁMOLÁS</t>
  </si>
  <si>
    <t>F/I. Eredményszemléletű bevételek aktív időbeli elhatárolása</t>
  </si>
  <si>
    <t>F/II. Költségek és ráfordítások aktív időbeli elhatárolása</t>
  </si>
  <si>
    <t>F/III. Halasztott ráfordítások</t>
  </si>
  <si>
    <t>F) AKTÍV IDŐBELI ELHATÁROLÁSOK</t>
  </si>
  <si>
    <t>G/I. Nemzeti vagyon induláskori értéke</t>
  </si>
  <si>
    <t>G/II. Nemzeti vagyon változásai</t>
  </si>
  <si>
    <t>G/III. Egyéb eszköz induláskori értéke</t>
  </si>
  <si>
    <t>G/IV. Felhalmozott eredmény</t>
  </si>
  <si>
    <t>G/V. Eszközök értékhelyesbítésének forrása</t>
  </si>
  <si>
    <t>G/VI. Mérleg szerinti eredmény</t>
  </si>
  <si>
    <t>H/I. Költségvetési évben esedékes kötelezettségek</t>
  </si>
  <si>
    <t>H/II. Költségvetési éven túl esedékes kötelezettségek</t>
  </si>
  <si>
    <t>H) KÖTELEZETTSÉGEK ÖSSZESEN</t>
  </si>
  <si>
    <t>I) EGYÉB FORRÁSOLDALI ELSZÁMOLÁSOK</t>
  </si>
  <si>
    <t>J) KINCSTÁRI SZÁMLAVEZETÉSSEL KAPCSOLATOS ELSZÁMOLÁSOK</t>
  </si>
  <si>
    <t>K/I. Eredményszemléletű bevételek passzív időbeli elhatárolása</t>
  </si>
  <si>
    <t>K/II. Költségek és ráfordítások passzív időbeli elhatárolása</t>
  </si>
  <si>
    <t>K/III. Halasztott bevételek</t>
  </si>
  <si>
    <t>K) PASSZÍV IDŐBELI ELHATÁROLÁS</t>
  </si>
  <si>
    <t>Mérlegkimutatás az új államháztartási számvitelről szóló 4/2013. (I.11.) Korm. Rendelet alapján</t>
  </si>
  <si>
    <t>Egyszerűsített költségvetési jelentés 2014. december 31. (4/2013. (I.11.) Korm. Rendelet alapján)</t>
  </si>
  <si>
    <t>költségvetési jelentése</t>
  </si>
  <si>
    <t>Működési célú pénzeszköz átadás ÁHT.-n belül</t>
  </si>
  <si>
    <t>Működési célú pénzeszköz átadás ÁHT.-n kívülre</t>
  </si>
  <si>
    <t>Tartalékok</t>
  </si>
  <si>
    <t>Költségvetési kiadások</t>
  </si>
  <si>
    <t>Intézményfinanszírozás</t>
  </si>
  <si>
    <t>Egyéb finanszírozási művelet</t>
  </si>
  <si>
    <t>Kiadások összesen (költségvetési számvitel sz.):</t>
  </si>
  <si>
    <t>Működési célú támogatási bevételek ÁHT belülről</t>
  </si>
  <si>
    <t>Működési célú pénzeszköz átvétel ÁHT kívülről</t>
  </si>
  <si>
    <t>Felhalmozási célú pénzeszköz átvétel</t>
  </si>
  <si>
    <t>.-   ebből állami támogatással finanszírozott rész</t>
  </si>
  <si>
    <t>Költségvetési bevételek összesen:</t>
  </si>
  <si>
    <t>.-   ebből gesztor önkormányzat által átadott (az állami támogatáson túl)</t>
  </si>
  <si>
    <t>.-  ebből egyéb társult önkormányzat által átadott</t>
  </si>
  <si>
    <t>.-  ebből központi költségvetési szerv által adott támogatás</t>
  </si>
  <si>
    <t>Maradvány igénybevétele</t>
  </si>
  <si>
    <t>Egyéb finanszírozási bevétel</t>
  </si>
  <si>
    <t>.-  ebből EU-s projektre kapott támogatás</t>
  </si>
  <si>
    <t>.-   ebből társult önkormányzatok által átadott hozzájárulás</t>
  </si>
  <si>
    <t>.- elkülönített állami pénzalapból</t>
  </si>
  <si>
    <t>Intézményfinanszírozás bevétele</t>
  </si>
  <si>
    <t>Mosonmagyaróvár Térségi Társulás és irányítása alá tartozó költségvetési szervek összevont egyszerűsített költségvetési jelentése</t>
  </si>
  <si>
    <t>Kiadások intézményfinanszírozás nélkül</t>
  </si>
  <si>
    <t>.- ebből elkülönített állami pénzalapból kapott</t>
  </si>
  <si>
    <t>Bevételek intézményfinanszírozáson kívül:</t>
  </si>
  <si>
    <t>Tárgyi időszak</t>
  </si>
  <si>
    <t>01        Közhatalmi eredményszemléletű bevételek</t>
  </si>
  <si>
    <t>02        Eszközök és szolgáltatások értékesítése nettó eredményszemléletű bevételei</t>
  </si>
  <si>
    <t>03        Tevékenység egyéb nettó eredményszemléletű bevételei</t>
  </si>
  <si>
    <t>I        Tevékenység nettó eredményszemléletű bevétele (=01+02+03) (04=01+02+03)</t>
  </si>
  <si>
    <t>04        Saját termelésű készletek állományváltozása</t>
  </si>
  <si>
    <t>05        Saját előállítású eszközök aktivált értéke</t>
  </si>
  <si>
    <t>II        Aktivált saját teljesítmények értéke (=±04+05) (07=±05+06)</t>
  </si>
  <si>
    <t>06        Központi működési célú támogatások eredményszemléletű bevételei</t>
  </si>
  <si>
    <t>07        Egyéb működési célú támogatások eredményszemléletű bevételei</t>
  </si>
  <si>
    <t>08        Különféle egyéb eredményszemléletű bevételek</t>
  </si>
  <si>
    <t>III        Egyéb eredményszemléletű bevételek (=06+07+08) (11=08+09+10)</t>
  </si>
  <si>
    <t>09        Anyagköltség</t>
  </si>
  <si>
    <t>10        Igénybe vett szolgáltatások értéke</t>
  </si>
  <si>
    <t>11        Eladott áruk beszerzési értéke</t>
  </si>
  <si>
    <t>12        Eladott (közvetített) szolgáltatások értéke</t>
  </si>
  <si>
    <t>IV        Anyagjellegű ráfordítások (=09+10+11+12) (16=12+...+15)</t>
  </si>
  <si>
    <t>13        Bérköltség</t>
  </si>
  <si>
    <t>14        Személyi jellegű egyéb kifizetések</t>
  </si>
  <si>
    <t>15        Bérjárulékok</t>
  </si>
  <si>
    <t>V        Személyi jellegű ráfordítások (=13+14+15) (20=17+...+19)</t>
  </si>
  <si>
    <t>VI        Értékcsökkenési leírás</t>
  </si>
  <si>
    <t>VII        Egyéb ráfordítások</t>
  </si>
  <si>
    <t>A) TEVÉKENYSÉGEK EREDMÉNYE (=I±II+III-IV-V-VI-VII) (23=04±07+11-(16+20+21+22))</t>
  </si>
  <si>
    <t>16        Kapott (járó) osztalék és részesedés</t>
  </si>
  <si>
    <t>17        Kapott (járó) kamatok és kamatjellegű eredményszemléletű bevételek</t>
  </si>
  <si>
    <t>18        Pénzügyi műveletek egyéb eredményszemléletű bevételei (&gt;=18a) (26&gt;=27)</t>
  </si>
  <si>
    <t>18a        - ebből: árfolyamnyereség</t>
  </si>
  <si>
    <t>VIII        Pénzügyi műveletek eredményszemléletű bevételei (=16+17+18) (28=24+...+26)</t>
  </si>
  <si>
    <t>19        Fizetendő kamatok és kamatjellegű ráfordítások</t>
  </si>
  <si>
    <t>20        Részesedések, értékpapírok, pénzeszközök értékvesztése</t>
  </si>
  <si>
    <t>21        Pénzügyi műveletek egyéb ráfordításai (&gt;=21a) (31&gt;=32)</t>
  </si>
  <si>
    <t>21a        - ebből: árfolyamveszteség</t>
  </si>
  <si>
    <t>IX        Pénzügyi műveletek ráfordításai (=19+20+21) (33=29+...+31)</t>
  </si>
  <si>
    <t>B)        PÉNZÜGYI MŰVELETEK EREDMÉNYE (=VIII-IX) (34=28-33)</t>
  </si>
  <si>
    <t>C)        SZOKÁSOS EREDMÉNY (=±A±B) (35=±23±34)</t>
  </si>
  <si>
    <t>22        Felhalmozási célú támogatások eredményszemléletű bevételei</t>
  </si>
  <si>
    <t>23        Különféle rendkívüli eredményszemléletű bevételek</t>
  </si>
  <si>
    <t>X        Rendkívüli eredményszemléletű bevételek (=22+23) (=36+37)</t>
  </si>
  <si>
    <t>XI        Rendkívüli ráfordítások</t>
  </si>
  <si>
    <t>D)        RENDKÍVÜLI EREDMÉNY(=X-XI) (40=38-39)</t>
  </si>
  <si>
    <t>E)        MÉRLEG SZERINTI EREDMÉNY (=±C±D) (41=±35±40)</t>
  </si>
  <si>
    <t>011130 Önkormányzatok és önkormányzati hivatalok jogalkotó és általános igazgatási tevékenysége</t>
  </si>
  <si>
    <t>013330 Pályázat- és támogatáskezelés, ellenőrzés</t>
  </si>
  <si>
    <t>018030 Támogatási célú finanszírozási műveletek</t>
  </si>
  <si>
    <t>900080 Szabad kapacitás terhére végzett, nem haszonszerzési célú tevékenységek kiadásai és bevételei</t>
  </si>
  <si>
    <t>Személyi juttatások összesen (=15+19)        (K1)</t>
  </si>
  <si>
    <t>Munkaadókat terhelő járulékok és szociális hozzájárulási adó (=22+…+28)        (K2)</t>
  </si>
  <si>
    <t>Készletbeszerzés (=29+30+31)        (K31)</t>
  </si>
  <si>
    <t>Kommunikációs szolgáltatások (=33+34)        (K32)</t>
  </si>
  <si>
    <t>Kiküldetések, reklám- és propagandakiadások (=46+47)        (K34)</t>
  </si>
  <si>
    <t>Különféle befizetések és egyéb dologi kiadások (=49+50+51+54+58)        (K35)</t>
  </si>
  <si>
    <t>Dologi kiadások (=32+35+45+48+59)        (K3)</t>
  </si>
  <si>
    <t>Ellátottak pénzbeli juttatásai (=61+62+74+75+83+93+100+103)        (K4)</t>
  </si>
  <si>
    <t>Egyéb működési célú támogatások államháztartáson belülre (=155+…+164)        (K506)</t>
  </si>
  <si>
    <t>Egyéb működési célú támogatások államháztartáson kívülre (=182+…+192)        (K511)</t>
  </si>
  <si>
    <t>Tartalékok        (K512)</t>
  </si>
  <si>
    <t>Egyéb működési célú kiadások (=128+130+131+132+143+154+165+167+179+180+181+193)        (K5)</t>
  </si>
  <si>
    <t>Beruházások (=195+196+198+…+202)        (K6)</t>
  </si>
  <si>
    <t>Felújítások (=204+...+207)        (K7)</t>
  </si>
  <si>
    <t>Egyéb felhalmozási célú kiadások (=209+210+221+232+243+245+257+258)        (K8)</t>
  </si>
  <si>
    <t>Költségvetési kiadások (=20+21+60+127+194+203+208+270)        (K1-K8)</t>
  </si>
  <si>
    <t>Belföldi finanszírozás kiadásai (=279+290+…+296)        (K91)</t>
  </si>
  <si>
    <t>Külföldi finanszírozás kiadásai (=298+299+300+302)        (K92)</t>
  </si>
  <si>
    <t>Adóssághoz nem kapcsolódó származékos ügyletek kiadásai        (K93)</t>
  </si>
  <si>
    <t>Finanszírozási kiadások (=297+307+308)        (K9)</t>
  </si>
  <si>
    <t>Kiadások összesen (=271+309)        (K1-K9)</t>
  </si>
  <si>
    <t>101221 Fogyatékossággal élők nappali ellátása</t>
  </si>
  <si>
    <t>102021 Időskorúak, demens betegek tartós bentlakásos ellátása</t>
  </si>
  <si>
    <t>102022 Időskorúak, demens betegek átmeneti ellátása</t>
  </si>
  <si>
    <t>102030 Idősek, demens betegek nappali ellátása</t>
  </si>
  <si>
    <t>107013 Hajléktalanok átmeneti ellátása</t>
  </si>
  <si>
    <t>107015 Hajléktalanok nappali ellátása</t>
  </si>
  <si>
    <t>107030 Szociális foglalkoztatás</t>
  </si>
  <si>
    <t>107051 Szociális étkeztetés</t>
  </si>
  <si>
    <t>107052 Házi segítségnyújtás</t>
  </si>
  <si>
    <t>107053 Jelzőrendszeres házi segítségnyújtás</t>
  </si>
  <si>
    <t>Szolgáltatási kiadások (=36+37+38+40+41+43+44)        (K33)</t>
  </si>
  <si>
    <t>Egyesített Szociális Intézmény 2014. évi kiadások teljesítése költségvetési számvitel szerint kormányzati funkcióként</t>
  </si>
  <si>
    <t>Kistérségi Gyermekjóléti és Családsegítő Szolgáltató Központ 2014. évi kiadások teljesítése költségvetési számvitel szerint kormányzati funkcióként</t>
  </si>
  <si>
    <t>104012 Gyermekek átmeneti ellátása</t>
  </si>
  <si>
    <t>104042 Gyermekjóléti szolgáltatások</t>
  </si>
  <si>
    <t>107054 Családsegítés</t>
  </si>
  <si>
    <t>Önkormányzatok működési támogatásai (=01+…+06)        (B11)</t>
  </si>
  <si>
    <t>Egyéb működési célú támogatások bevételei államháztartáson belülről (=33+…+42)        (B16)</t>
  </si>
  <si>
    <t>Működési célú támogatások államháztartáson belülről (=07+...+10+21+32)        (B1)</t>
  </si>
  <si>
    <t>Felhalmozási célú támogatások államháztartáson belülről (=44+45+46+57+68)        (B2)</t>
  </si>
  <si>
    <t>Közhatalmi bevételek (=93+94+104+109+165+166)        (B3)</t>
  </si>
  <si>
    <t>Működési bevételek ((=180+181+184+186+193+…+196+200+205)        (B4)</t>
  </si>
  <si>
    <t>Felhalmozási bevételek (=210+212+214+215+217)        (B5)</t>
  </si>
  <si>
    <t>Működési célú átvett pénzeszközök (=219+220+232)        (B6)</t>
  </si>
  <si>
    <t>Felhalmozási célú átvett pénzeszközök (=245+246+258)        (B7)</t>
  </si>
  <si>
    <t>Költségvetési bevételek (43+79+179+209+218+244+270)        (B1-B7)</t>
  </si>
  <si>
    <t>Hitel-, kölcsönfelvétel államháztartáson kívülről (=272+274+275)        (B811)</t>
  </si>
  <si>
    <t>Belföldi értékpapírok bevételei (=278+281+282+283)        (B812)</t>
  </si>
  <si>
    <t>Előző év költségvetési maradványának igénybevétele        (B8131)</t>
  </si>
  <si>
    <t>Előző év vállalkozási maradványának igénybevétele        (B8132)</t>
  </si>
  <si>
    <t>Maradvány igénybevétele (=285+286)        (B813)</t>
  </si>
  <si>
    <t>Finanszírozási bevételek (=294+302+303)        (B8)</t>
  </si>
  <si>
    <t>Bevételek összesen (271+304)        (B1-B8)</t>
  </si>
  <si>
    <t>2014. év</t>
  </si>
  <si>
    <t>Rovat</t>
  </si>
  <si>
    <t>Jogcím</t>
  </si>
  <si>
    <t>Eredeti előirányzat Ft-ban</t>
  </si>
  <si>
    <t>Módosított előirányzat IV. negyedév Ft-ban</t>
  </si>
  <si>
    <t>félév</t>
  </si>
  <si>
    <t>változás</t>
  </si>
  <si>
    <t>B113</t>
  </si>
  <si>
    <t>Szociális és gyermekjóléti alapszolg.,egyéb gyermekjóléti támogatások</t>
  </si>
  <si>
    <t>Időskorúak nappali int. Ellátása</t>
  </si>
  <si>
    <t>Fogyatékos és demens személyek ell.</t>
  </si>
  <si>
    <t>Hajléktalanok nappali ellátása</t>
  </si>
  <si>
    <t>Hajléktalanok átmeneti ellátása</t>
  </si>
  <si>
    <t>Gyermekek átmeneti int. Ellátása</t>
  </si>
  <si>
    <t>Bértámogatás szociális szféra</t>
  </si>
  <si>
    <t>intézmény üzemeltetési támogatás</t>
  </si>
  <si>
    <t>B113 jogcím összesen</t>
  </si>
  <si>
    <t>B116 jogcím összesen</t>
  </si>
  <si>
    <t>nettó finanszírozásában megjelenő állami támogatások, annak elszámolása (adatok Ft-ban)</t>
  </si>
  <si>
    <t xml:space="preserve">Mosonmagyaróvár Város Önkormányzat </t>
  </si>
  <si>
    <t>Egyszerűsített maradvány kimutatás 2014. december 31. (4/2013. (I.11.) Korm. Rendelet alapján)</t>
  </si>
  <si>
    <t>Mosonmagyaróvár Térségi Társulás 2014. évi kiadások teljesítése költségvetési számvitel szerint kormányzati funkcióként (adatik ezer Ft-ban)</t>
  </si>
  <si>
    <t>Mosonmagyaróvár Térségi Társulás 2014. évi bevételek teljesítése költségvetési számvitel szerint kormányzati funkcióként (adatok ezer Ft-ban)</t>
  </si>
  <si>
    <t>Kistérségi Egyesített Szociális Intézmény 2014. évi bevételek teljesítése költségvetési számvitel szerint kormányzati funkcióként (adatok ezer Ft-ban)</t>
  </si>
  <si>
    <t>Kistérségi Gyermekjóléti és Családsegítő Szolgáltató Központ 2014. évi bevételek teljesítése költségvetési számvitel szerint kormányzati funkcióként (adatok ezer Ft-ban)</t>
  </si>
  <si>
    <t>- egyéb jogcím szerinti állami támogatás (bérkompenzáció, ágazati pótlék)</t>
  </si>
  <si>
    <t>Elszámolás alapján visszafizetendő (-) / járó (+) támogatás Ft-ban</t>
  </si>
  <si>
    <t>**</t>
  </si>
  <si>
    <t>** Mivel az állami támogatást Mosonmagyaróvár Város Önkormányzata a nettó finanszírozás alapján</t>
  </si>
  <si>
    <t>átadta a Társulásnak, ezért a fel nem használt támogatás összevont részét a gesztor önkormányzatnak</t>
  </si>
  <si>
    <t>át kell adni.</t>
  </si>
  <si>
    <t>Év végi elszámolás szerint járó</t>
  </si>
  <si>
    <t>2014. december 31-ig</t>
  </si>
  <si>
    <t>ezer Ft</t>
  </si>
  <si>
    <t xml:space="preserve">KESZI, tároló épület Zichy M. utca, faház Bartáság utca, </t>
  </si>
  <si>
    <t xml:space="preserve">KESZI telefonközpont </t>
  </si>
  <si>
    <t>KESZI tolókapu, ajtócsere mint felújítás</t>
  </si>
  <si>
    <t>tartozó költségvetési szervek beruházási kiadásai 2014.év</t>
  </si>
  <si>
    <t>államháztartáson belülre illetve kívülre megvalósított</t>
  </si>
  <si>
    <t>pénzeszköz átadások</t>
  </si>
  <si>
    <t>Teljesítés ezer Ft-ban</t>
  </si>
  <si>
    <t>Áht. Belüli pénzeszköz átadás</t>
  </si>
  <si>
    <t>.= megállapodás alapján Hivatal részére átadott támogatás</t>
  </si>
  <si>
    <t>.= Mecsér Község Önkormányzat részére "Szolidaritási alapból átadott támogatás"</t>
  </si>
  <si>
    <t>Áht. Kívüli pénzeszköz átadás</t>
  </si>
  <si>
    <t>.= Térségi Nyugdíjas Klub támogatása</t>
  </si>
  <si>
    <t>Felhalmozási célú pénzeszköz átadás Áht. Kívülre</t>
  </si>
  <si>
    <t>.= Karolina Kórház - Rendelőintézet eszközbeszerzéséhez kapcsolódó alapítványi támogatás</t>
  </si>
  <si>
    <t>Összes pénzeszköz átadás intézményfinanszírozáson kívül</t>
  </si>
  <si>
    <t>2014. január 1.</t>
  </si>
  <si>
    <t>2014. évi költségvetéséről szóló határozatához</t>
  </si>
  <si>
    <t>Költségvetési engedélyzett létszámhely</t>
  </si>
  <si>
    <t>Közfoglalkoztatottak átlagos létszáma</t>
  </si>
  <si>
    <t>engedélyezett</t>
  </si>
  <si>
    <t>létszámhely</t>
  </si>
  <si>
    <t xml:space="preserve"> GyÁÓ</t>
  </si>
  <si>
    <t>Gyermekjóléti szolgálat</t>
  </si>
  <si>
    <t>Családsegítő</t>
  </si>
  <si>
    <t xml:space="preserve"> Szenvedély beteg</t>
  </si>
  <si>
    <t>Aranykor, kp.-i irányítás</t>
  </si>
  <si>
    <t>Gondozóház</t>
  </si>
  <si>
    <t>ESZO</t>
  </si>
  <si>
    <t xml:space="preserve"> Hajléktalan</t>
  </si>
  <si>
    <t xml:space="preserve"> Idősek klubja</t>
  </si>
  <si>
    <t xml:space="preserve"> FÉNI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</si>
  <si>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</si>
  <si>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</si>
  <si>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</si>
  <si>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</si>
  <si>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</si>
  <si>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 xml:space="preserve"> TÁMOP 5.4.9-11/1-2012-0014</t>
  </si>
  <si>
    <t xml:space="preserve">2014. december 31-én </t>
  </si>
  <si>
    <t>Munkajogi létszám</t>
  </si>
  <si>
    <t>2014. december 31-én</t>
  </si>
  <si>
    <t>Ebből</t>
  </si>
  <si>
    <t>közfoglalkoztatott</t>
  </si>
  <si>
    <t>maradvány kimutatás költségvetési számvitel szerint</t>
  </si>
  <si>
    <t>Kiadások teljesítése kormányzati funkcióként</t>
  </si>
  <si>
    <t>Bevételek teljesítése kormányzati funkcióként</t>
  </si>
  <si>
    <t>6.</t>
  </si>
  <si>
    <t>7.</t>
  </si>
  <si>
    <t>Péneszköz átadások bemutatása</t>
  </si>
  <si>
    <t>10.</t>
  </si>
  <si>
    <t xml:space="preserve">adatok ezer Ft-ban                                                            </t>
  </si>
  <si>
    <t>6. számú melléklet</t>
  </si>
  <si>
    <t>8. számú melléklet</t>
  </si>
  <si>
    <t>Egyszerűsített eredmény kimutatás 2014. december 31. (4/2013. (I.11.) Korm. Rendelet alapján)</t>
  </si>
  <si>
    <t>Mosonmagyaróvár Térségi Társulás 2014. évi egyszerűsített eredmény kimutatása költségvetési számvitel alapján</t>
  </si>
  <si>
    <t>Kistérségi Egyesített Szociális Intézmény 2014. évi egyszerűsített eredmény kimutatása költségvetési számvitel alapján</t>
  </si>
  <si>
    <t>Kistérségi Gyermekjóléti és Családsegítő Szolgáltató Központ 2014. évi egyszerűsített eredmény kimutatása költségvetési számvitel alapján</t>
  </si>
  <si>
    <t>Mosonmagyaróvár Térségi Társulás és irányítása alá tartozó költségvetési szervek összevont 2014. évi egyszerűsített eredmény kimutatása költségvetési számvitel alapján</t>
  </si>
  <si>
    <t>Összeg</t>
  </si>
  <si>
    <t>01        Alaptevékenység költségvetési bevételei</t>
  </si>
  <si>
    <t>02        Alaptevékenység költségvetési kiadásai</t>
  </si>
  <si>
    <t>I          Alaptevékenység költségvetési egyenlege (=01-02)</t>
  </si>
  <si>
    <t>03        Alaptevékenység finanszírozási bevételei</t>
  </si>
  <si>
    <t>04        Alaptevékenység finanszírozási kiadásai</t>
  </si>
  <si>
    <t>II         Alaptevékenység finanszírozási egyenlege (=03-04)</t>
  </si>
  <si>
    <t>A)        Alaptevékenység maradványa (=±I±II)</t>
  </si>
  <si>
    <t>05        Vállalkozási tevékenység költségvetési bevételei</t>
  </si>
  <si>
    <t>06        Vállalkozási tevékenység költségvetési kiadásai</t>
  </si>
  <si>
    <t>III        Vállalkozási tevékenység költségvetési egyenlege (=05-06)</t>
  </si>
  <si>
    <t>07        Vállalkozási tevékenység finanszírozási bevételei</t>
  </si>
  <si>
    <t>08        Vállalkozási tevékenység finanszírozási kiadásai</t>
  </si>
  <si>
    <t>IV        Vállalkozási tevékenység finanszírozási egyenlege (=07-08)</t>
  </si>
  <si>
    <t>B)        Vállalkozási tevékenység maradványa (=±III±IV)</t>
  </si>
  <si>
    <t>C)        Összes maradvány (=A+B)</t>
  </si>
  <si>
    <t>D)        Alaptevékenység kötelezettségvállalással terhelt maradványa</t>
  </si>
  <si>
    <t>E)        Alaptevékenység szabad maradványa (=A-D)</t>
  </si>
  <si>
    <t>F)        Vállalkozási tevékenységet terhelő befizetési kötelezettség (=B*0,1)</t>
  </si>
  <si>
    <t>G)        Vállalkozási tevékenység felhasználható maradványa (=B-F)</t>
  </si>
  <si>
    <t>Mosonmagyaróvár Térségi Társulás 2014. évi egyszerűsített eredmény kimutatása pénzügyi számvitel alapján</t>
  </si>
  <si>
    <t>Kistérségi Egyesített Szociális Intézmény 2014. évi egyszerűsített eredmény kimutatása pénzügyi számvitel alapján</t>
  </si>
  <si>
    <t>Kistérségi Gyermekjóléti és Családsegítő Szolgáltató Központ 2014. évi egyszerűsített eredmény kimutatása pénzügyi számvitel alapján</t>
  </si>
  <si>
    <t>Mosonmagyaróvár Térségi Társulás és irányítása alá tartozó költségvetési szervek összevont 2014. évi egyszerűsített eredmény kimutatása pénzügyi számvitel alapján</t>
  </si>
  <si>
    <t>Mosonmagyaróvár, 2015. április 13.</t>
  </si>
  <si>
    <t>eredmény kimutatás költségvetési számvitel szerint</t>
  </si>
  <si>
    <t>11.</t>
  </si>
  <si>
    <t>Mosonmagyaróvár Térségi Társulás tagönkormányzati által teljesített befizetések</t>
  </si>
  <si>
    <t>2014. évben</t>
  </si>
  <si>
    <t>Társulási tagdíj</t>
  </si>
  <si>
    <t>Tartozás Ft</t>
  </si>
  <si>
    <t>Teljesített befizetés Ft</t>
  </si>
  <si>
    <t>Előirányzat Ft</t>
  </si>
  <si>
    <t>Megjegyzés Ft</t>
  </si>
  <si>
    <t>Ásványráró 400 Ft, Dunasziget 59.680 Ft díjjal kevesebbet fizetett</t>
  </si>
  <si>
    <t>Gyermekjólét támogatása</t>
  </si>
  <si>
    <t>Karolina Kórház - Rendelőintézet eszközbeszerzés támogatása</t>
  </si>
  <si>
    <t>önkéntes alapon fizetett</t>
  </si>
  <si>
    <t>Szolidaritási alap</t>
  </si>
  <si>
    <t>többlet teljesítés gesztor Önkormányzat által</t>
  </si>
  <si>
    <t>Gyermekjóléti támogatás novemberi  határozat alapján</t>
  </si>
  <si>
    <t>többlet teljesítés több önkormányzat kisebb összegű túlutalása miatt</t>
  </si>
  <si>
    <t>9. számú melléklet</t>
  </si>
  <si>
    <t>10.sz. melléklet</t>
  </si>
  <si>
    <t>11. számú melléklet</t>
  </si>
  <si>
    <t>12. számú melléklet</t>
  </si>
  <si>
    <t>Dunasziget 74.600 Ft-tal kevesebbet fizetett</t>
  </si>
  <si>
    <t>12.</t>
  </si>
  <si>
    <t>Mosonmagyaróvár Térségi Társulás tagönkormányzatai által teljesített befizetések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</si>
</sst>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\ _F_t_-;\-* #,##0.00\ _F_t_-;_-* &quot;-&quot;??\ _F_t_-;_-@_-"/>
    <numFmt numFmtId="164" formatCode="[$-40E]General"/>
    <numFmt numFmtId="165" formatCode="#,##0.00&quot; &quot;[$Ft-40E];[Red]&quot;-&quot;#,##0.00&quot; &quot;[$Ft-40E]"/>
    <numFmt numFmtId="166" formatCode="_-* #,##0\ _F_t_-;\-* #,##0\ _F_t_-;_-* &quot;-&quot;??\ _F_t_-;_-@_-"/>
    <numFmt numFmtId="167" formatCode="0.0"/>
    <numFmt numFmtId="168" formatCode="\ #,##0.00&quot;     &quot;;\-#,##0.00&quot;     &quot;;&quot; -&quot;#&quot;     &quot;;@\ "/>
    <numFmt numFmtId="169" formatCode="&quot; &quot;#,##0.00&quot;    &quot;;&quot;-&quot;#,##0.00&quot;    &quot;;&quot; -&quot;00&quot;    &quot;;&quot; &quot;@&quot; &quot;"/>
  </numFmts>
  <fonts count="6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Arial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sz val="9"/>
      <color indexed="8"/>
      <name val="Arial"/>
      <family val="2"/>
      <charset val="238"/>
    </font>
    <font>
      <i/>
      <sz val="10"/>
      <name val="Arial"/>
      <family val="2"/>
      <charset val="238"/>
    </font>
    <font>
      <b/>
      <i/>
      <sz val="14"/>
      <color indexed="8"/>
      <name val="Calibri"/>
      <family val="2"/>
      <charset val="238"/>
    </font>
    <font>
      <b/>
      <sz val="11"/>
      <name val="Times"/>
      <family val="1"/>
      <charset val="238"/>
    </font>
    <font>
      <sz val="12"/>
      <name val="Times"/>
      <family val="1"/>
      <charset val="238"/>
    </font>
    <font>
      <b/>
      <sz val="12"/>
      <name val="Times"/>
      <family val="1"/>
      <charset val="238"/>
    </font>
    <font>
      <i/>
      <sz val="12"/>
      <name val="Times"/>
      <family val="1"/>
      <charset val="238"/>
    </font>
    <font>
      <b/>
      <sz val="11"/>
      <name val="Times New Roman"/>
      <family val="1"/>
      <charset val="238"/>
    </font>
    <font>
      <sz val="10"/>
      <name val="MS Sans Serif"/>
      <family val="2"/>
      <charset val="238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charset val="238"/>
    </font>
    <font>
      <sz val="11"/>
      <name val="Calibri"/>
      <family val="2"/>
      <charset val="238"/>
    </font>
    <font>
      <b/>
      <i/>
      <sz val="11"/>
      <name val="Arial"/>
      <family val="2"/>
      <charset val="238"/>
    </font>
    <font>
      <b/>
      <i/>
      <sz val="11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4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sz val="12"/>
      <name val="Arial"/>
    </font>
    <font>
      <sz val="10"/>
      <name val="Arial"/>
    </font>
    <font>
      <b/>
      <sz val="10"/>
      <name val="Arial"/>
    </font>
    <font>
      <b/>
      <sz val="14"/>
      <name val="Arial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49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31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rgb="FFFFFF00"/>
        <bgColor rgb="FFFFFF00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59">
    <xf numFmtId="0" fontId="0" fillId="0" borderId="0"/>
    <xf numFmtId="164" fontId="6" fillId="0" borderId="0"/>
    <xf numFmtId="0" fontId="7" fillId="0" borderId="0"/>
    <xf numFmtId="0" fontId="8" fillId="0" borderId="0">
      <alignment horizontal="center"/>
    </xf>
    <xf numFmtId="0" fontId="8" fillId="0" borderId="0">
      <alignment horizontal="center" textRotation="90"/>
    </xf>
    <xf numFmtId="0" fontId="9" fillId="0" borderId="0"/>
    <xf numFmtId="165" fontId="9" fillId="0" borderId="0"/>
    <xf numFmtId="0" fontId="11" fillId="0" borderId="0"/>
    <xf numFmtId="0" fontId="11" fillId="0" borderId="0"/>
    <xf numFmtId="0" fontId="13" fillId="0" borderId="0"/>
    <xf numFmtId="0" fontId="15" fillId="0" borderId="0"/>
    <xf numFmtId="168" fontId="15" fillId="0" borderId="0"/>
    <xf numFmtId="43" fontId="13" fillId="0" borderId="0" applyFont="0" applyFill="0" applyBorder="0" applyAlignment="0" applyProtection="0"/>
    <xf numFmtId="0" fontId="28" fillId="0" borderId="0"/>
    <xf numFmtId="164" fontId="6" fillId="0" borderId="0" applyBorder="0" applyProtection="0"/>
    <xf numFmtId="0" fontId="29" fillId="0" borderId="0"/>
    <xf numFmtId="169" fontId="29" fillId="0" borderId="0" applyFont="0" applyFill="0" applyBorder="0" applyAlignment="0" applyProtection="0"/>
    <xf numFmtId="0" fontId="34" fillId="0" borderId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2" borderId="0" applyNumberFormat="0" applyBorder="0" applyAlignment="0" applyProtection="0"/>
    <xf numFmtId="0" fontId="15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19" borderId="0" applyNumberFormat="0" applyBorder="0" applyAlignment="0" applyProtection="0"/>
    <xf numFmtId="0" fontId="15" fillId="22" borderId="0" applyNumberFormat="0" applyBorder="0" applyAlignment="0" applyProtection="0"/>
    <xf numFmtId="0" fontId="15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3" borderId="0" applyNumberFormat="0" applyBorder="0" applyAlignment="0" applyProtection="0"/>
    <xf numFmtId="0" fontId="38" fillId="24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9" fillId="21" borderId="68" applyNumberFormat="0" applyAlignment="0" applyProtection="0"/>
    <xf numFmtId="0" fontId="40" fillId="0" borderId="0" applyNumberFormat="0" applyFill="0" applyBorder="0" applyAlignment="0" applyProtection="0"/>
    <xf numFmtId="0" fontId="41" fillId="0" borderId="69" applyNumberFormat="0" applyFill="0" applyAlignment="0" applyProtection="0"/>
    <xf numFmtId="0" fontId="42" fillId="0" borderId="70" applyNumberFormat="0" applyFill="0" applyAlignment="0" applyProtection="0"/>
    <xf numFmtId="0" fontId="43" fillId="0" borderId="71" applyNumberFormat="0" applyFill="0" applyAlignment="0" applyProtection="0"/>
    <xf numFmtId="0" fontId="43" fillId="0" borderId="0" applyNumberFormat="0" applyFill="0" applyBorder="0" applyAlignment="0" applyProtection="0"/>
    <xf numFmtId="0" fontId="44" fillId="30" borderId="72" applyNumberFormat="0" applyAlignment="0" applyProtection="0"/>
    <xf numFmtId="0" fontId="45" fillId="0" borderId="0" applyNumberFormat="0" applyFill="0" applyBorder="0" applyAlignment="0" applyProtection="0"/>
    <xf numFmtId="0" fontId="46" fillId="0" borderId="73" applyNumberFormat="0" applyFill="0" applyAlignment="0" applyProtection="0"/>
    <xf numFmtId="0" fontId="11" fillId="31" borderId="74" applyNumberFormat="0" applyFont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8" fillId="35" borderId="0" applyNumberFormat="0" applyBorder="0" applyAlignment="0" applyProtection="0"/>
    <xf numFmtId="0" fontId="47" fillId="18" borderId="0" applyNumberFormat="0" applyBorder="0" applyAlignment="0" applyProtection="0"/>
    <xf numFmtId="0" fontId="48" fillId="36" borderId="75" applyNumberFormat="0" applyAlignment="0" applyProtection="0"/>
    <xf numFmtId="0" fontId="49" fillId="0" borderId="0" applyNumberFormat="0" applyFill="0" applyBorder="0" applyAlignment="0" applyProtection="0"/>
    <xf numFmtId="0" fontId="50" fillId="0" borderId="76" applyNumberFormat="0" applyFill="0" applyAlignment="0" applyProtection="0"/>
    <xf numFmtId="0" fontId="51" fillId="17" borderId="0" applyNumberFormat="0" applyBorder="0" applyAlignment="0" applyProtection="0"/>
    <xf numFmtId="0" fontId="52" fillId="37" borderId="0" applyNumberFormat="0" applyBorder="0" applyAlignment="0" applyProtection="0"/>
    <xf numFmtId="0" fontId="53" fillId="36" borderId="68" applyNumberFormat="0" applyAlignment="0" applyProtection="0"/>
  </cellStyleXfs>
  <cellXfs count="282">
    <xf numFmtId="0" fontId="0" fillId="0" borderId="0" xfId="0"/>
    <xf numFmtId="0" fontId="1" fillId="0" borderId="0" xfId="0" applyFont="1"/>
    <xf numFmtId="3" fontId="0" fillId="0" borderId="4" xfId="0" applyNumberFormat="1" applyBorder="1"/>
    <xf numFmtId="3" fontId="0" fillId="0" borderId="0" xfId="0" applyNumberForma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 applyAlignment="1"/>
    <xf numFmtId="2" fontId="0" fillId="0" borderId="4" xfId="0" applyNumberFormat="1" applyBorder="1"/>
    <xf numFmtId="0" fontId="13" fillId="0" borderId="0" xfId="9"/>
    <xf numFmtId="0" fontId="14" fillId="0" borderId="0" xfId="9" applyFont="1"/>
    <xf numFmtId="0" fontId="4" fillId="2" borderId="0" xfId="0" applyFont="1" applyFill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3" fontId="11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left" vertical="top" wrapText="1"/>
    </xf>
    <xf numFmtId="3" fontId="3" fillId="0" borderId="4" xfId="0" applyNumberFormat="1" applyFont="1" applyBorder="1" applyAlignment="1">
      <alignment horizontal="right" vertical="top" wrapText="1"/>
    </xf>
    <xf numFmtId="0" fontId="17" fillId="0" borderId="0" xfId="10" applyFont="1" applyBorder="1" applyAlignment="1">
      <alignment horizontal="center"/>
    </xf>
    <xf numFmtId="0" fontId="17" fillId="0" borderId="0" xfId="10" applyFont="1" applyAlignment="1">
      <alignment horizontal="center"/>
    </xf>
    <xf numFmtId="0" fontId="19" fillId="3" borderId="0" xfId="10" applyFont="1" applyFill="1"/>
    <xf numFmtId="0" fontId="15" fillId="3" borderId="0" xfId="10" applyFill="1"/>
    <xf numFmtId="0" fontId="11" fillId="4" borderId="0" xfId="8" applyFill="1"/>
    <xf numFmtId="0" fontId="2" fillId="0" borderId="23" xfId="10" applyFont="1" applyBorder="1" applyAlignment="1">
      <alignment horizontal="center"/>
    </xf>
    <xf numFmtId="0" fontId="2" fillId="0" borderId="6" xfId="10" applyFont="1" applyBorder="1" applyAlignment="1">
      <alignment horizontal="center"/>
    </xf>
    <xf numFmtId="0" fontId="2" fillId="0" borderId="24" xfId="10" applyFont="1" applyBorder="1" applyAlignment="1">
      <alignment horizontal="center"/>
    </xf>
    <xf numFmtId="0" fontId="2" fillId="0" borderId="21" xfId="10" applyFont="1" applyFill="1" applyBorder="1" applyAlignment="1">
      <alignment horizontal="center"/>
    </xf>
    <xf numFmtId="0" fontId="2" fillId="0" borderId="12" xfId="10" applyFont="1" applyBorder="1" applyAlignment="1">
      <alignment horizontal="center"/>
    </xf>
    <xf numFmtId="0" fontId="2" fillId="0" borderId="7" xfId="10" applyFont="1" applyBorder="1" applyAlignment="1">
      <alignment horizontal="center"/>
    </xf>
    <xf numFmtId="0" fontId="2" fillId="0" borderId="0" xfId="10" applyFont="1" applyBorder="1" applyAlignment="1">
      <alignment horizontal="center"/>
    </xf>
    <xf numFmtId="0" fontId="12" fillId="0" borderId="22" xfId="10" applyFont="1" applyBorder="1" applyAlignment="1">
      <alignment horizontal="center"/>
    </xf>
    <xf numFmtId="0" fontId="4" fillId="0" borderId="25" xfId="10" applyFont="1" applyBorder="1"/>
    <xf numFmtId="3" fontId="4" fillId="0" borderId="11" xfId="10" applyNumberFormat="1" applyFont="1" applyBorder="1"/>
    <xf numFmtId="3" fontId="4" fillId="0" borderId="26" xfId="10" applyNumberFormat="1" applyFont="1" applyBorder="1"/>
    <xf numFmtId="167" fontId="20" fillId="0" borderId="27" xfId="10" applyNumberFormat="1" applyFont="1" applyBorder="1" applyAlignment="1">
      <alignment horizontal="center"/>
    </xf>
    <xf numFmtId="0" fontId="4" fillId="0" borderId="28" xfId="10" applyFont="1" applyBorder="1"/>
    <xf numFmtId="3" fontId="4" fillId="0" borderId="8" xfId="10" applyNumberFormat="1" applyFont="1" applyBorder="1"/>
    <xf numFmtId="3" fontId="4" fillId="0" borderId="2" xfId="10" applyNumberFormat="1" applyFont="1" applyBorder="1"/>
    <xf numFmtId="167" fontId="20" fillId="0" borderId="29" xfId="10" applyNumberFormat="1" applyFont="1" applyBorder="1" applyAlignment="1">
      <alignment horizontal="center"/>
    </xf>
    <xf numFmtId="0" fontId="4" fillId="0" borderId="30" xfId="10" applyFont="1" applyBorder="1"/>
    <xf numFmtId="167" fontId="20" fillId="0" borderId="31" xfId="10" applyNumberFormat="1" applyFont="1" applyBorder="1" applyAlignment="1">
      <alignment horizontal="center"/>
    </xf>
    <xf numFmtId="0" fontId="2" fillId="5" borderId="32" xfId="10" applyFont="1" applyFill="1" applyBorder="1"/>
    <xf numFmtId="3" fontId="2" fillId="5" borderId="33" xfId="10" applyNumberFormat="1" applyFont="1" applyFill="1" applyBorder="1"/>
    <xf numFmtId="3" fontId="2" fillId="5" borderId="20" xfId="10" applyNumberFormat="1" applyFont="1" applyFill="1" applyBorder="1"/>
    <xf numFmtId="167" fontId="20" fillId="6" borderId="34" xfId="10" applyNumberFormat="1" applyFont="1" applyFill="1" applyBorder="1" applyAlignment="1">
      <alignment horizontal="center"/>
    </xf>
    <xf numFmtId="3" fontId="4" fillId="0" borderId="35" xfId="10" applyNumberFormat="1" applyFont="1" applyBorder="1"/>
    <xf numFmtId="0" fontId="5" fillId="0" borderId="36" xfId="10" applyFont="1" applyBorder="1"/>
    <xf numFmtId="3" fontId="2" fillId="0" borderId="37" xfId="10" applyNumberFormat="1" applyFont="1" applyBorder="1"/>
    <xf numFmtId="3" fontId="2" fillId="0" borderId="38" xfId="10" applyNumberFormat="1" applyFont="1" applyBorder="1"/>
    <xf numFmtId="167" fontId="20" fillId="0" borderId="39" xfId="10" applyNumberFormat="1" applyFont="1" applyBorder="1" applyAlignment="1">
      <alignment horizontal="center"/>
    </xf>
    <xf numFmtId="0" fontId="4" fillId="0" borderId="0" xfId="10" applyFont="1"/>
    <xf numFmtId="3" fontId="4" fillId="0" borderId="0" xfId="10" applyNumberFormat="1" applyFont="1"/>
    <xf numFmtId="167" fontId="20" fillId="0" borderId="0" xfId="10" applyNumberFormat="1" applyFont="1" applyBorder="1" applyAlignment="1">
      <alignment horizontal="center"/>
    </xf>
    <xf numFmtId="3" fontId="4" fillId="0" borderId="40" xfId="10" applyNumberFormat="1" applyFont="1" applyBorder="1"/>
    <xf numFmtId="3" fontId="21" fillId="0" borderId="35" xfId="10" applyNumberFormat="1" applyFont="1" applyBorder="1"/>
    <xf numFmtId="0" fontId="2" fillId="5" borderId="28" xfId="10" applyFont="1" applyFill="1" applyBorder="1"/>
    <xf numFmtId="3" fontId="2" fillId="5" borderId="35" xfId="10" applyNumberFormat="1" applyFont="1" applyFill="1" applyBorder="1"/>
    <xf numFmtId="167" fontId="20" fillId="6" borderId="29" xfId="10" applyNumberFormat="1" applyFont="1" applyFill="1" applyBorder="1" applyAlignment="1">
      <alignment horizontal="center"/>
    </xf>
    <xf numFmtId="0" fontId="2" fillId="0" borderId="36" xfId="10" applyFont="1" applyBorder="1"/>
    <xf numFmtId="0" fontId="2" fillId="0" borderId="0" xfId="10" applyFont="1" applyBorder="1"/>
    <xf numFmtId="3" fontId="2" fillId="0" borderId="0" xfId="10" applyNumberFormat="1" applyFont="1" applyBorder="1"/>
    <xf numFmtId="2" fontId="15" fillId="0" borderId="0" xfId="10" applyNumberFormat="1" applyBorder="1"/>
    <xf numFmtId="0" fontId="19" fillId="3" borderId="0" xfId="10" applyFont="1" applyFill="1" applyBorder="1"/>
    <xf numFmtId="0" fontId="19" fillId="3" borderId="0" xfId="10" applyFont="1" applyFill="1" applyBorder="1" applyAlignment="1">
      <alignment wrapText="1"/>
    </xf>
    <xf numFmtId="0" fontId="4" fillId="0" borderId="32" xfId="10" applyFont="1" applyBorder="1"/>
    <xf numFmtId="0" fontId="22" fillId="3" borderId="0" xfId="10" applyFont="1" applyFill="1" applyAlignment="1"/>
    <xf numFmtId="0" fontId="13" fillId="0" borderId="0" xfId="9"/>
    <xf numFmtId="0" fontId="13" fillId="0" borderId="0" xfId="9"/>
    <xf numFmtId="0" fontId="13" fillId="0" borderId="0" xfId="9"/>
    <xf numFmtId="0" fontId="0" fillId="0" borderId="0" xfId="0"/>
    <xf numFmtId="0" fontId="23" fillId="0" borderId="44" xfId="9" applyFont="1" applyBorder="1" applyAlignment="1">
      <alignment horizontal="center"/>
    </xf>
    <xf numFmtId="0" fontId="23" fillId="8" borderId="44" xfId="9" applyFont="1" applyFill="1" applyBorder="1" applyAlignment="1">
      <alignment horizontal="center"/>
    </xf>
    <xf numFmtId="0" fontId="23" fillId="0" borderId="46" xfId="9" applyFont="1" applyBorder="1" applyAlignment="1">
      <alignment horizontal="center"/>
    </xf>
    <xf numFmtId="0" fontId="23" fillId="9" borderId="46" xfId="9" applyFont="1" applyFill="1" applyBorder="1" applyAlignment="1">
      <alignment horizontal="center"/>
    </xf>
    <xf numFmtId="0" fontId="23" fillId="7" borderId="46" xfId="9" applyFont="1" applyFill="1" applyBorder="1" applyAlignment="1">
      <alignment horizontal="center"/>
    </xf>
    <xf numFmtId="0" fontId="23" fillId="8" borderId="46" xfId="9" applyFont="1" applyFill="1" applyBorder="1" applyAlignment="1">
      <alignment horizontal="center"/>
    </xf>
    <xf numFmtId="0" fontId="23" fillId="0" borderId="13" xfId="9" applyFont="1" applyBorder="1" applyAlignment="1">
      <alignment horizontal="center"/>
    </xf>
    <xf numFmtId="0" fontId="23" fillId="9" borderId="13" xfId="9" applyFont="1" applyFill="1" applyBorder="1" applyAlignment="1">
      <alignment horizontal="center"/>
    </xf>
    <xf numFmtId="0" fontId="23" fillId="7" borderId="13" xfId="9" applyFont="1" applyFill="1" applyBorder="1" applyAlignment="1">
      <alignment horizontal="center"/>
    </xf>
    <xf numFmtId="0" fontId="23" fillId="8" borderId="13" xfId="9" applyFont="1" applyFill="1" applyBorder="1" applyAlignment="1">
      <alignment horizontal="center"/>
    </xf>
    <xf numFmtId="0" fontId="23" fillId="0" borderId="48" xfId="9" applyFont="1" applyBorder="1" applyAlignment="1">
      <alignment horizontal="center"/>
    </xf>
    <xf numFmtId="166" fontId="26" fillId="0" borderId="49" xfId="9" applyNumberFormat="1" applyFont="1" applyBorder="1" applyAlignment="1">
      <alignment horizontal="center"/>
    </xf>
    <xf numFmtId="0" fontId="25" fillId="0" borderId="4" xfId="9" applyFont="1" applyBorder="1" applyAlignment="1">
      <alignment horizontal="center"/>
    </xf>
    <xf numFmtId="0" fontId="25" fillId="9" borderId="4" xfId="9" applyFont="1" applyFill="1" applyBorder="1" applyAlignment="1">
      <alignment horizontal="center"/>
    </xf>
    <xf numFmtId="0" fontId="24" fillId="7" borderId="4" xfId="9" applyFont="1" applyFill="1" applyBorder="1" applyAlignment="1">
      <alignment horizontal="center"/>
    </xf>
    <xf numFmtId="166" fontId="24" fillId="7" borderId="4" xfId="12" applyNumberFormat="1" applyFont="1" applyFill="1" applyBorder="1" applyAlignment="1">
      <alignment horizontal="center"/>
    </xf>
    <xf numFmtId="166" fontId="25" fillId="7" borderId="4" xfId="12" applyNumberFormat="1" applyFont="1" applyFill="1" applyBorder="1" applyAlignment="1">
      <alignment horizontal="center"/>
    </xf>
    <xf numFmtId="166" fontId="24" fillId="8" borderId="4" xfId="12" applyNumberFormat="1" applyFont="1" applyFill="1" applyBorder="1" applyAlignment="1">
      <alignment horizontal="center"/>
    </xf>
    <xf numFmtId="166" fontId="23" fillId="8" borderId="46" xfId="12" applyNumberFormat="1" applyFont="1" applyFill="1" applyBorder="1" applyAlignment="1">
      <alignment horizontal="center"/>
    </xf>
    <xf numFmtId="166" fontId="27" fillId="8" borderId="46" xfId="12" applyNumberFormat="1" applyFont="1" applyFill="1" applyBorder="1" applyAlignment="1">
      <alignment horizontal="center"/>
    </xf>
    <xf numFmtId="0" fontId="13" fillId="0" borderId="4" xfId="9" applyBorder="1"/>
    <xf numFmtId="0" fontId="24" fillId="0" borderId="4" xfId="9" applyFont="1" applyFill="1" applyBorder="1" applyAlignment="1">
      <alignment horizontal="left"/>
    </xf>
    <xf numFmtId="0" fontId="25" fillId="0" borderId="4" xfId="9" applyFont="1" applyFill="1" applyBorder="1" applyAlignment="1">
      <alignment horizontal="center"/>
    </xf>
    <xf numFmtId="0" fontId="24" fillId="0" borderId="4" xfId="9" applyFont="1" applyFill="1" applyBorder="1" applyAlignment="1">
      <alignment horizontal="center"/>
    </xf>
    <xf numFmtId="166" fontId="24" fillId="0" borderId="4" xfId="12" applyNumberFormat="1" applyFont="1" applyFill="1" applyBorder="1" applyAlignment="1">
      <alignment horizontal="center"/>
    </xf>
    <xf numFmtId="166" fontId="25" fillId="0" borderId="4" xfId="12" applyNumberFormat="1" applyFont="1" applyFill="1" applyBorder="1" applyAlignment="1">
      <alignment horizontal="center"/>
    </xf>
    <xf numFmtId="0" fontId="24" fillId="0" borderId="5" xfId="9" applyFont="1" applyFill="1" applyBorder="1" applyAlignment="1">
      <alignment horizontal="left"/>
    </xf>
    <xf numFmtId="0" fontId="25" fillId="0" borderId="5" xfId="9" applyFont="1" applyFill="1" applyBorder="1" applyAlignment="1">
      <alignment horizontal="center"/>
    </xf>
    <xf numFmtId="0" fontId="24" fillId="0" borderId="5" xfId="9" applyFont="1" applyFill="1" applyBorder="1" applyAlignment="1">
      <alignment horizontal="center"/>
    </xf>
    <xf numFmtId="166" fontId="24" fillId="0" borderId="5" xfId="12" applyNumberFormat="1" applyFont="1" applyFill="1" applyBorder="1" applyAlignment="1">
      <alignment horizontal="center"/>
    </xf>
    <xf numFmtId="166" fontId="25" fillId="0" borderId="5" xfId="12" applyNumberFormat="1" applyFont="1" applyFill="1" applyBorder="1" applyAlignment="1">
      <alignment horizontal="center"/>
    </xf>
    <xf numFmtId="166" fontId="24" fillId="0" borderId="14" xfId="12" applyNumberFormat="1" applyFont="1" applyFill="1" applyBorder="1" applyAlignment="1">
      <alignment horizontal="center"/>
    </xf>
    <xf numFmtId="166" fontId="26" fillId="0" borderId="45" xfId="9" applyNumberFormat="1" applyFont="1" applyFill="1" applyBorder="1" applyAlignment="1">
      <alignment horizontal="center"/>
    </xf>
    <xf numFmtId="166" fontId="27" fillId="8" borderId="50" xfId="12" applyNumberFormat="1" applyFont="1" applyFill="1" applyBorder="1" applyAlignment="1">
      <alignment horizontal="center"/>
    </xf>
    <xf numFmtId="166" fontId="26" fillId="0" borderId="11" xfId="9" applyNumberFormat="1" applyFont="1" applyFill="1" applyBorder="1" applyAlignment="1">
      <alignment horizontal="center"/>
    </xf>
    <xf numFmtId="166" fontId="26" fillId="0" borderId="9" xfId="9" applyNumberFormat="1" applyFont="1" applyFill="1" applyBorder="1" applyAlignment="1">
      <alignment horizontal="center"/>
    </xf>
    <xf numFmtId="0" fontId="19" fillId="3" borderId="0" xfId="10" applyFont="1" applyFill="1" applyAlignment="1"/>
    <xf numFmtId="0" fontId="10" fillId="0" borderId="0" xfId="0" applyFont="1" applyAlignment="1">
      <alignment wrapText="1"/>
    </xf>
    <xf numFmtId="0" fontId="24" fillId="0" borderId="4" xfId="9" applyFont="1" applyBorder="1" applyAlignment="1">
      <alignment horizontal="left" wrapText="1"/>
    </xf>
    <xf numFmtId="0" fontId="0" fillId="0" borderId="4" xfId="0" applyBorder="1"/>
    <xf numFmtId="164" fontId="6" fillId="0" borderId="0" xfId="14" applyFont="1" applyFill="1" applyAlignment="1"/>
    <xf numFmtId="0" fontId="29" fillId="0" borderId="0" xfId="15"/>
    <xf numFmtId="0" fontId="13" fillId="0" borderId="0" xfId="9"/>
    <xf numFmtId="14" fontId="4" fillId="2" borderId="0" xfId="0" applyNumberFormat="1" applyFont="1" applyFill="1" applyAlignment="1">
      <alignment horizontal="center" vertical="top" wrapText="1"/>
    </xf>
    <xf numFmtId="3" fontId="3" fillId="0" borderId="0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3" fontId="11" fillId="0" borderId="0" xfId="0" applyNumberFormat="1" applyFont="1" applyBorder="1" applyAlignment="1">
      <alignment horizontal="right" vertical="top" wrapText="1"/>
    </xf>
    <xf numFmtId="3" fontId="11" fillId="0" borderId="10" xfId="0" applyNumberFormat="1" applyFont="1" applyBorder="1" applyAlignment="1">
      <alignment horizontal="right" vertical="top" wrapText="1"/>
    </xf>
    <xf numFmtId="0" fontId="3" fillId="0" borderId="0" xfId="0" applyFont="1" applyBorder="1" applyAlignment="1">
      <alignment horizontal="left" vertical="top" wrapText="1"/>
    </xf>
    <xf numFmtId="0" fontId="14" fillId="0" borderId="4" xfId="9" applyFont="1" applyBorder="1"/>
    <xf numFmtId="0" fontId="13" fillId="0" borderId="4" xfId="9" applyFont="1" applyBorder="1"/>
    <xf numFmtId="3" fontId="14" fillId="0" borderId="4" xfId="9" applyNumberFormat="1" applyFont="1" applyBorder="1"/>
    <xf numFmtId="0" fontId="3" fillId="0" borderId="0" xfId="9" applyFont="1" applyBorder="1" applyAlignment="1">
      <alignment horizontal="left" vertical="top" wrapText="1"/>
    </xf>
    <xf numFmtId="3" fontId="3" fillId="0" borderId="0" xfId="9" applyNumberFormat="1" applyFont="1" applyBorder="1" applyAlignment="1">
      <alignment horizontal="right" vertical="top" wrapText="1"/>
    </xf>
    <xf numFmtId="0" fontId="13" fillId="0" borderId="0" xfId="9"/>
    <xf numFmtId="0" fontId="17" fillId="0" borderId="0" xfId="10" applyFont="1" applyBorder="1" applyAlignment="1">
      <alignment horizontal="center"/>
    </xf>
    <xf numFmtId="0" fontId="31" fillId="0" borderId="0" xfId="0" applyFont="1"/>
    <xf numFmtId="3" fontId="13" fillId="0" borderId="4" xfId="9" applyNumberFormat="1" applyFont="1" applyBorder="1"/>
    <xf numFmtId="3" fontId="4" fillId="0" borderId="33" xfId="10" applyNumberFormat="1" applyFont="1" applyBorder="1"/>
    <xf numFmtId="0" fontId="4" fillId="0" borderId="32" xfId="10" applyFont="1" applyBorder="1" applyAlignment="1">
      <alignment wrapText="1"/>
    </xf>
    <xf numFmtId="0" fontId="19" fillId="0" borderId="0" xfId="10" applyFont="1" applyFill="1"/>
    <xf numFmtId="0" fontId="19" fillId="0" borderId="0" xfId="10" applyFont="1" applyFill="1" applyBorder="1"/>
    <xf numFmtId="0" fontId="19" fillId="0" borderId="0" xfId="10" applyFont="1" applyFill="1" applyBorder="1" applyAlignment="1">
      <alignment wrapText="1"/>
    </xf>
    <xf numFmtId="0" fontId="2" fillId="0" borderId="0" xfId="10" applyFont="1" applyFill="1" applyBorder="1"/>
    <xf numFmtId="3" fontId="2" fillId="0" borderId="0" xfId="10" applyNumberFormat="1" applyFont="1" applyFill="1" applyBorder="1"/>
    <xf numFmtId="2" fontId="15" fillId="0" borderId="0" xfId="10" applyNumberFormat="1" applyFill="1" applyBorder="1"/>
    <xf numFmtId="0" fontId="2" fillId="5" borderId="54" xfId="10" applyFont="1" applyFill="1" applyBorder="1"/>
    <xf numFmtId="3" fontId="2" fillId="5" borderId="7" xfId="10" applyNumberFormat="1" applyFont="1" applyFill="1" applyBorder="1"/>
    <xf numFmtId="3" fontId="2" fillId="5" borderId="0" xfId="10" applyNumberFormat="1" applyFont="1" applyFill="1" applyBorder="1"/>
    <xf numFmtId="167" fontId="20" fillId="6" borderId="55" xfId="10" applyNumberFormat="1" applyFont="1" applyFill="1" applyBorder="1" applyAlignment="1">
      <alignment horizontal="center"/>
    </xf>
    <xf numFmtId="0" fontId="4" fillId="0" borderId="57" xfId="10" applyFont="1" applyBorder="1"/>
    <xf numFmtId="3" fontId="4" fillId="0" borderId="44" xfId="10" applyNumberFormat="1" applyFont="1" applyBorder="1"/>
    <xf numFmtId="167" fontId="20" fillId="0" borderId="49" xfId="10" applyNumberFormat="1" applyFont="1" applyBorder="1" applyAlignment="1">
      <alignment horizontal="center"/>
    </xf>
    <xf numFmtId="0" fontId="4" fillId="0" borderId="58" xfId="10" applyFont="1" applyBorder="1"/>
    <xf numFmtId="3" fontId="4" fillId="0" borderId="5" xfId="10" applyNumberFormat="1" applyFont="1" applyBorder="1"/>
    <xf numFmtId="167" fontId="20" fillId="0" borderId="59" xfId="10" applyNumberFormat="1" applyFont="1" applyBorder="1" applyAlignment="1">
      <alignment horizontal="center"/>
    </xf>
    <xf numFmtId="0" fontId="5" fillId="0" borderId="61" xfId="10" applyFont="1" applyBorder="1"/>
    <xf numFmtId="3" fontId="2" fillId="0" borderId="62" xfId="10" applyNumberFormat="1" applyFont="1" applyBorder="1"/>
    <xf numFmtId="167" fontId="20" fillId="0" borderId="63" xfId="10" applyNumberFormat="1" applyFont="1" applyBorder="1" applyAlignment="1">
      <alignment horizontal="center"/>
    </xf>
    <xf numFmtId="0" fontId="5" fillId="12" borderId="60" xfId="10" applyFont="1" applyFill="1" applyBorder="1"/>
    <xf numFmtId="3" fontId="2" fillId="12" borderId="50" xfId="10" applyNumberFormat="1" applyFont="1" applyFill="1" applyBorder="1"/>
    <xf numFmtId="167" fontId="20" fillId="12" borderId="63" xfId="10" applyNumberFormat="1" applyFont="1" applyFill="1" applyBorder="1" applyAlignment="1">
      <alignment horizontal="center"/>
    </xf>
    <xf numFmtId="0" fontId="2" fillId="5" borderId="64" xfId="10" applyFont="1" applyFill="1" applyBorder="1"/>
    <xf numFmtId="3" fontId="2" fillId="5" borderId="65" xfId="10" applyNumberFormat="1" applyFont="1" applyFill="1" applyBorder="1"/>
    <xf numFmtId="0" fontId="2" fillId="0" borderId="61" xfId="10" applyFont="1" applyBorder="1"/>
    <xf numFmtId="0" fontId="2" fillId="12" borderId="60" xfId="10" applyFont="1" applyFill="1" applyBorder="1"/>
    <xf numFmtId="167" fontId="20" fillId="12" borderId="66" xfId="10" applyNumberFormat="1" applyFont="1" applyFill="1" applyBorder="1" applyAlignment="1">
      <alignment horizontal="center"/>
    </xf>
    <xf numFmtId="3" fontId="32" fillId="12" borderId="50" xfId="0" applyNumberFormat="1" applyFont="1" applyFill="1" applyBorder="1"/>
    <xf numFmtId="0" fontId="19" fillId="0" borderId="0" xfId="10" applyFont="1" applyFill="1" applyAlignment="1">
      <alignment wrapText="1"/>
    </xf>
    <xf numFmtId="0" fontId="4" fillId="2" borderId="4" xfId="0" applyFont="1" applyFill="1" applyBorder="1" applyAlignment="1">
      <alignment horizontal="center" vertical="top" wrapText="1"/>
    </xf>
    <xf numFmtId="0" fontId="33" fillId="11" borderId="4" xfId="0" applyFont="1" applyFill="1" applyBorder="1" applyAlignment="1">
      <alignment horizontal="center" vertical="top" wrapText="1"/>
    </xf>
    <xf numFmtId="0" fontId="3" fillId="0" borderId="0" xfId="17" applyFont="1"/>
    <xf numFmtId="0" fontId="34" fillId="0" borderId="0" xfId="17"/>
    <xf numFmtId="0" fontId="3" fillId="0" borderId="0" xfId="17" applyFont="1" applyAlignment="1">
      <alignment horizontal="center"/>
    </xf>
    <xf numFmtId="0" fontId="3" fillId="14" borderId="56" xfId="17" applyFont="1" applyFill="1" applyBorder="1"/>
    <xf numFmtId="0" fontId="3" fillId="14" borderId="67" xfId="17" applyFont="1" applyFill="1" applyBorder="1" applyAlignment="1">
      <alignment wrapText="1"/>
    </xf>
    <xf numFmtId="0" fontId="3" fillId="14" borderId="56" xfId="17" applyFont="1" applyFill="1" applyBorder="1" applyAlignment="1">
      <alignment wrapText="1"/>
    </xf>
    <xf numFmtId="3" fontId="34" fillId="0" borderId="0" xfId="17" applyNumberFormat="1"/>
    <xf numFmtId="0" fontId="34" fillId="0" borderId="4" xfId="17" applyBorder="1"/>
    <xf numFmtId="3" fontId="35" fillId="0" borderId="1" xfId="17" applyNumberFormat="1" applyFont="1" applyFill="1" applyBorder="1"/>
    <xf numFmtId="3" fontId="35" fillId="0" borderId="8" xfId="17" applyNumberFormat="1" applyFont="1" applyFill="1" applyBorder="1"/>
    <xf numFmtId="49" fontId="36" fillId="15" borderId="4" xfId="17" applyNumberFormat="1" applyFont="1" applyFill="1" applyBorder="1" applyAlignment="1">
      <alignment wrapText="1"/>
    </xf>
    <xf numFmtId="3" fontId="34" fillId="15" borderId="0" xfId="17" applyNumberFormat="1" applyFill="1"/>
    <xf numFmtId="0" fontId="34" fillId="15" borderId="0" xfId="17" applyFill="1"/>
    <xf numFmtId="49" fontId="34" fillId="0" borderId="4" xfId="17" applyNumberFormat="1" applyBorder="1"/>
    <xf numFmtId="49" fontId="34" fillId="0" borderId="4" xfId="17" applyNumberFormat="1" applyBorder="1" applyAlignment="1">
      <alignment wrapText="1"/>
    </xf>
    <xf numFmtId="3" fontId="37" fillId="15" borderId="1" xfId="17" applyNumberFormat="1" applyFont="1" applyFill="1" applyBorder="1"/>
    <xf numFmtId="3" fontId="37" fillId="15" borderId="8" xfId="17" applyNumberFormat="1" applyFont="1" applyFill="1" applyBorder="1"/>
    <xf numFmtId="3" fontId="35" fillId="0" borderId="42" xfId="17" applyNumberFormat="1" applyFont="1" applyFill="1" applyBorder="1"/>
    <xf numFmtId="0" fontId="3" fillId="0" borderId="4" xfId="17" applyFont="1" applyFill="1" applyBorder="1"/>
    <xf numFmtId="0" fontId="11" fillId="0" borderId="0" xfId="17" applyFont="1" applyFill="1"/>
    <xf numFmtId="0" fontId="34" fillId="0" borderId="0" xfId="17" applyFill="1"/>
    <xf numFmtId="3" fontId="37" fillId="0" borderId="1" xfId="17" applyNumberFormat="1" applyFont="1" applyFill="1" applyBorder="1"/>
    <xf numFmtId="49" fontId="11" fillId="0" borderId="4" xfId="17" applyNumberFormat="1" applyFont="1" applyFill="1" applyBorder="1" applyAlignment="1">
      <alignment wrapText="1"/>
    </xf>
    <xf numFmtId="0" fontId="3" fillId="10" borderId="67" xfId="17" applyFont="1" applyFill="1" applyBorder="1"/>
    <xf numFmtId="3" fontId="35" fillId="0" borderId="77" xfId="17" applyNumberFormat="1" applyFont="1" applyFill="1" applyBorder="1"/>
    <xf numFmtId="3" fontId="37" fillId="15" borderId="77" xfId="17" applyNumberFormat="1" applyFont="1" applyFill="1" applyBorder="1"/>
    <xf numFmtId="3" fontId="37" fillId="15" borderId="9" xfId="17" applyNumberFormat="1" applyFont="1" applyFill="1" applyBorder="1"/>
    <xf numFmtId="0" fontId="3" fillId="10" borderId="56" xfId="17" applyFont="1" applyFill="1" applyBorder="1" applyAlignment="1">
      <alignment wrapText="1"/>
    </xf>
    <xf numFmtId="0" fontId="11" fillId="0" borderId="0" xfId="17" applyFont="1"/>
    <xf numFmtId="3" fontId="37" fillId="15" borderId="78" xfId="17" applyNumberFormat="1" applyFont="1" applyFill="1" applyBorder="1"/>
    <xf numFmtId="0" fontId="3" fillId="10" borderId="67" xfId="17" applyFont="1" applyFill="1" applyBorder="1" applyAlignment="1">
      <alignment wrapText="1"/>
    </xf>
    <xf numFmtId="3" fontId="54" fillId="13" borderId="77" xfId="17" applyNumberFormat="1" applyFont="1" applyFill="1" applyBorder="1"/>
    <xf numFmtId="0" fontId="24" fillId="0" borderId="5" xfId="9" applyFont="1" applyFill="1" applyBorder="1" applyAlignment="1">
      <alignment horizontal="left" wrapText="1"/>
    </xf>
    <xf numFmtId="166" fontId="13" fillId="0" borderId="0" xfId="9" applyNumberFormat="1"/>
    <xf numFmtId="0" fontId="1" fillId="0" borderId="0" xfId="0" applyFont="1" applyAlignment="1">
      <alignment wrapText="1"/>
    </xf>
    <xf numFmtId="0" fontId="0" fillId="0" borderId="4" xfId="0" applyBorder="1" applyAlignment="1">
      <alignment wrapText="1"/>
    </xf>
    <xf numFmtId="3" fontId="1" fillId="0" borderId="0" xfId="0" applyNumberFormat="1" applyFont="1"/>
    <xf numFmtId="164" fontId="55" fillId="0" borderId="0" xfId="14" applyFont="1" applyFill="1" applyAlignment="1">
      <alignment horizontal="right"/>
    </xf>
    <xf numFmtId="164" fontId="55" fillId="0" borderId="0" xfId="14" applyFont="1" applyFill="1" applyAlignment="1"/>
    <xf numFmtId="164" fontId="56" fillId="0" borderId="0" xfId="14" applyFont="1" applyFill="1" applyAlignment="1">
      <alignment vertical="top" wrapText="1"/>
    </xf>
    <xf numFmtId="164" fontId="29" fillId="0" borderId="0" xfId="14" applyFont="1" applyFill="1" applyAlignment="1"/>
    <xf numFmtId="0" fontId="29" fillId="0" borderId="0" xfId="15" applyFont="1"/>
    <xf numFmtId="164" fontId="57" fillId="0" borderId="0" xfId="14" applyFont="1" applyFill="1" applyAlignment="1">
      <alignment horizontal="justify"/>
    </xf>
    <xf numFmtId="164" fontId="58" fillId="0" borderId="0" xfId="14" applyFont="1" applyFill="1" applyAlignment="1"/>
    <xf numFmtId="164" fontId="57" fillId="0" borderId="79" xfId="14" applyFont="1" applyFill="1" applyBorder="1" applyAlignment="1">
      <alignment horizontal="center"/>
    </xf>
    <xf numFmtId="164" fontId="57" fillId="0" borderId="0" xfId="14" applyFont="1" applyFill="1" applyAlignment="1">
      <alignment horizontal="center"/>
    </xf>
    <xf numFmtId="164" fontId="59" fillId="0" borderId="80" xfId="14" applyFont="1" applyFill="1" applyBorder="1" applyAlignment="1">
      <alignment horizontal="center" vertical="top" wrapText="1"/>
    </xf>
    <xf numFmtId="164" fontId="57" fillId="0" borderId="81" xfId="14" applyFont="1" applyFill="1" applyBorder="1" applyAlignment="1">
      <alignment horizontal="center" vertical="top" wrapText="1"/>
    </xf>
    <xf numFmtId="164" fontId="57" fillId="0" borderId="87" xfId="14" applyFont="1" applyFill="1" applyBorder="1" applyAlignment="1">
      <alignment horizontal="center" vertical="top" wrapText="1"/>
    </xf>
    <xf numFmtId="164" fontId="30" fillId="0" borderId="15" xfId="14" applyFont="1" applyFill="1" applyBorder="1" applyAlignment="1">
      <alignment horizontal="center" wrapText="1"/>
    </xf>
    <xf numFmtId="164" fontId="30" fillId="0" borderId="88" xfId="14" applyFont="1" applyFill="1" applyBorder="1" applyAlignment="1">
      <alignment horizontal="center"/>
    </xf>
    <xf numFmtId="164" fontId="30" fillId="0" borderId="16" xfId="14" applyFont="1" applyFill="1" applyBorder="1" applyAlignment="1">
      <alignment horizontal="center"/>
    </xf>
    <xf numFmtId="164" fontId="59" fillId="0" borderId="82" xfId="14" applyFont="1" applyFill="1" applyBorder="1" applyAlignment="1">
      <alignment horizontal="center" vertical="top" wrapText="1"/>
    </xf>
    <xf numFmtId="164" fontId="57" fillId="0" borderId="83" xfId="14" applyFont="1" applyFill="1" applyBorder="1" applyAlignment="1">
      <alignment horizontal="center" vertical="top" wrapText="1"/>
    </xf>
    <xf numFmtId="164" fontId="57" fillId="0" borderId="53" xfId="14" applyFont="1" applyFill="1" applyBorder="1" applyAlignment="1">
      <alignment horizontal="center" vertical="top" wrapText="1"/>
    </xf>
    <xf numFmtId="164" fontId="30" fillId="0" borderId="17" xfId="14" applyFont="1" applyFill="1" applyBorder="1" applyAlignment="1"/>
    <xf numFmtId="164" fontId="30" fillId="0" borderId="4" xfId="14" applyFont="1" applyFill="1" applyBorder="1" applyAlignment="1"/>
    <xf numFmtId="164" fontId="30" fillId="0" borderId="18" xfId="14" applyFont="1" applyFill="1" applyBorder="1" applyAlignment="1"/>
    <xf numFmtId="164" fontId="29" fillId="0" borderId="84" xfId="14" applyFont="1" applyFill="1" applyBorder="1" applyAlignment="1">
      <alignment vertical="top" wrapText="1"/>
    </xf>
    <xf numFmtId="164" fontId="57" fillId="0" borderId="85" xfId="14" applyFont="1" applyFill="1" applyBorder="1" applyAlignment="1">
      <alignment horizontal="center" vertical="top" wrapText="1"/>
    </xf>
    <xf numFmtId="164" fontId="29" fillId="0" borderId="4" xfId="14" applyFont="1" applyFill="1" applyBorder="1" applyAlignment="1"/>
    <xf numFmtId="164" fontId="29" fillId="0" borderId="18" xfId="14" applyFont="1" applyFill="1" applyBorder="1" applyAlignment="1"/>
    <xf numFmtId="164" fontId="57" fillId="38" borderId="86" xfId="14" applyFont="1" applyFill="1" applyBorder="1" applyAlignment="1">
      <alignment vertical="top" wrapText="1"/>
    </xf>
    <xf numFmtId="164" fontId="59" fillId="0" borderId="86" xfId="14" applyFont="1" applyFill="1" applyBorder="1" applyAlignment="1">
      <alignment vertical="top" wrapText="1"/>
    </xf>
    <xf numFmtId="164" fontId="29" fillId="0" borderId="52" xfId="14" applyFont="1" applyFill="1" applyBorder="1" applyAlignment="1">
      <alignment wrapText="1"/>
    </xf>
    <xf numFmtId="164" fontId="61" fillId="0" borderId="17" xfId="14" applyFont="1" applyFill="1" applyBorder="1" applyAlignment="1"/>
    <xf numFmtId="164" fontId="61" fillId="0" borderId="4" xfId="14" applyFont="1" applyFill="1" applyBorder="1" applyAlignment="1"/>
    <xf numFmtId="164" fontId="61" fillId="0" borderId="18" xfId="14" applyFont="1" applyFill="1" applyBorder="1" applyAlignment="1"/>
    <xf numFmtId="164" fontId="61" fillId="10" borderId="19" xfId="14" applyFont="1" applyFill="1" applyBorder="1" applyAlignment="1"/>
    <xf numFmtId="164" fontId="6" fillId="0" borderId="0" xfId="14" applyFont="1" applyFill="1" applyAlignment="1">
      <alignment vertical="top"/>
    </xf>
    <xf numFmtId="164" fontId="60" fillId="38" borderId="83" xfId="14" applyFont="1" applyFill="1" applyBorder="1" applyAlignment="1">
      <alignment horizontal="right" wrapText="1"/>
    </xf>
    <xf numFmtId="164" fontId="60" fillId="38" borderId="53" xfId="14" applyFont="1" applyFill="1" applyBorder="1" applyAlignment="1">
      <alignment horizontal="right" wrapText="1"/>
    </xf>
    <xf numFmtId="164" fontId="61" fillId="0" borderId="83" xfId="14" applyFont="1" applyFill="1" applyBorder="1" applyAlignment="1">
      <alignment horizontal="right" wrapText="1"/>
    </xf>
    <xf numFmtId="164" fontId="61" fillId="0" borderId="53" xfId="14" applyFont="1" applyFill="1" applyBorder="1" applyAlignment="1">
      <alignment horizontal="right" wrapText="1"/>
    </xf>
    <xf numFmtId="164" fontId="61" fillId="0" borderId="51" xfId="14" applyFont="1" applyFill="1" applyBorder="1" applyAlignment="1">
      <alignment horizontal="right" wrapText="1"/>
    </xf>
    <xf numFmtId="164" fontId="60" fillId="38" borderId="51" xfId="14" applyFont="1" applyFill="1" applyBorder="1" applyAlignment="1">
      <alignment horizontal="right" wrapText="1"/>
    </xf>
    <xf numFmtId="0" fontId="19" fillId="0" borderId="3" xfId="10" applyFont="1" applyFill="1" applyBorder="1" applyAlignment="1">
      <alignment horizontal="center"/>
    </xf>
    <xf numFmtId="0" fontId="0" fillId="0" borderId="0" xfId="0" applyFill="1"/>
    <xf numFmtId="0" fontId="19" fillId="0" borderId="0" xfId="10" applyFont="1" applyFill="1" applyBorder="1" applyAlignment="1">
      <alignment horizontal="center" wrapText="1"/>
    </xf>
    <xf numFmtId="0" fontId="62" fillId="2" borderId="0" xfId="0" applyFont="1" applyFill="1" applyAlignment="1">
      <alignment horizontal="center" vertical="top" wrapText="1"/>
    </xf>
    <xf numFmtId="0" fontId="63" fillId="0" borderId="4" xfId="0" applyFont="1" applyBorder="1" applyAlignment="1">
      <alignment horizontal="left" vertical="top" wrapText="1"/>
    </xf>
    <xf numFmtId="3" fontId="63" fillId="0" borderId="4" xfId="0" applyNumberFormat="1" applyFont="1" applyBorder="1" applyAlignment="1">
      <alignment horizontal="right" vertical="top" wrapText="1"/>
    </xf>
    <xf numFmtId="0" fontId="64" fillId="0" borderId="4" xfId="0" applyFont="1" applyBorder="1" applyAlignment="1">
      <alignment horizontal="left" vertical="top" wrapText="1"/>
    </xf>
    <xf numFmtId="3" fontId="64" fillId="0" borderId="4" xfId="0" applyNumberFormat="1" applyFont="1" applyBorder="1" applyAlignment="1">
      <alignment horizontal="right" vertical="top" wrapText="1"/>
    </xf>
    <xf numFmtId="164" fontId="60" fillId="10" borderId="17" xfId="14" applyFont="1" applyFill="1" applyBorder="1" applyAlignment="1"/>
    <xf numFmtId="164" fontId="65" fillId="10" borderId="17" xfId="14" applyFont="1" applyFill="1" applyBorder="1" applyAlignment="1"/>
    <xf numFmtId="164" fontId="65" fillId="10" borderId="4" xfId="14" applyFont="1" applyFill="1" applyBorder="1" applyAlignment="1"/>
    <xf numFmtId="164" fontId="65" fillId="10" borderId="18" xfId="14" applyFont="1" applyFill="1" applyBorder="1" applyAlignment="1"/>
    <xf numFmtId="164" fontId="60" fillId="10" borderId="4" xfId="14" applyFont="1" applyFill="1" applyBorder="1" applyAlignment="1"/>
    <xf numFmtId="164" fontId="60" fillId="10" borderId="18" xfId="14" applyFont="1" applyFill="1" applyBorder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4" fillId="0" borderId="0" xfId="9" applyFont="1" applyAlignment="1">
      <alignment horizontal="center"/>
    </xf>
    <xf numFmtId="0" fontId="13" fillId="0" borderId="0" xfId="9"/>
    <xf numFmtId="0" fontId="16" fillId="0" borderId="0" xfId="10" applyFont="1" applyBorder="1" applyAlignment="1">
      <alignment horizontal="center"/>
    </xf>
    <xf numFmtId="0" fontId="17" fillId="0" borderId="0" xfId="10" applyFont="1" applyBorder="1" applyAlignment="1">
      <alignment horizontal="center"/>
    </xf>
    <xf numFmtId="0" fontId="18" fillId="0" borderId="0" xfId="10" applyFont="1" applyBorder="1" applyAlignment="1">
      <alignment horizontal="right"/>
    </xf>
    <xf numFmtId="0" fontId="19" fillId="3" borderId="0" xfId="10" applyFont="1" applyFill="1" applyAlignment="1">
      <alignment horizontal="center" wrapText="1"/>
    </xf>
    <xf numFmtId="0" fontId="19" fillId="3" borderId="3" xfId="10" applyFont="1" applyFill="1" applyBorder="1" applyAlignment="1">
      <alignment horizontal="center"/>
    </xf>
    <xf numFmtId="0" fontId="19" fillId="3" borderId="0" xfId="10" applyFont="1" applyFill="1" applyBorder="1" applyAlignment="1">
      <alignment horizontal="center" wrapText="1"/>
    </xf>
    <xf numFmtId="0" fontId="19" fillId="0" borderId="43" xfId="10" applyFont="1" applyFill="1" applyBorder="1" applyAlignment="1">
      <alignment horizontal="center" wrapText="1"/>
    </xf>
    <xf numFmtId="0" fontId="19" fillId="3" borderId="3" xfId="10" applyFont="1" applyFill="1" applyBorder="1" applyAlignment="1">
      <alignment horizontal="center" wrapText="1"/>
    </xf>
    <xf numFmtId="0" fontId="3" fillId="0" borderId="0" xfId="17" applyFont="1" applyAlignment="1">
      <alignment horizontal="center"/>
    </xf>
    <xf numFmtId="0" fontId="3" fillId="0" borderId="41" xfId="17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23" fillId="0" borderId="44" xfId="9" applyFont="1" applyBorder="1" applyAlignment="1">
      <alignment horizontal="center"/>
    </xf>
    <xf numFmtId="0" fontId="23" fillId="7" borderId="44" xfId="9" applyFont="1" applyFill="1" applyBorder="1" applyAlignment="1">
      <alignment horizontal="center"/>
    </xf>
    <xf numFmtId="0" fontId="23" fillId="0" borderId="45" xfId="9" applyFont="1" applyBorder="1" applyAlignment="1">
      <alignment horizontal="center" wrapText="1"/>
    </xf>
    <xf numFmtId="0" fontId="23" fillId="0" borderId="47" xfId="9" applyFont="1" applyBorder="1" applyAlignment="1">
      <alignment horizontal="center" wrapText="1"/>
    </xf>
    <xf numFmtId="164" fontId="57" fillId="0" borderId="0" xfId="14" applyFont="1" applyFill="1" applyAlignment="1">
      <alignment horizontal="center"/>
    </xf>
    <xf numFmtId="164" fontId="57" fillId="0" borderId="0" xfId="14" applyFont="1" applyFill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4" xfId="0" applyFont="1" applyBorder="1"/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left"/>
    </xf>
    <xf numFmtId="164" fontId="56" fillId="0" borderId="0" xfId="14" applyFont="1" applyFill="1" applyAlignment="1">
      <alignment horizontal="center" vertical="top" wrapText="1"/>
    </xf>
    <xf numFmtId="164" fontId="30" fillId="0" borderId="89" xfId="14" applyFont="1" applyFill="1" applyBorder="1" applyAlignment="1">
      <alignment horizontal="center"/>
    </xf>
    <xf numFmtId="0" fontId="1" fillId="0" borderId="0" xfId="0" applyFont="1" applyAlignment="1">
      <alignment horizontal="right"/>
    </xf>
  </cellXfs>
  <cellStyles count="59">
    <cellStyle name="20% - 1. jelölőszín 2" xfId="18"/>
    <cellStyle name="20% - 2. jelölőszín 2" xfId="19"/>
    <cellStyle name="20% - 3. jelölőszín 2" xfId="20"/>
    <cellStyle name="20% - 4. jelölőszín 2" xfId="21"/>
    <cellStyle name="20% - 5. jelölőszín 2" xfId="22"/>
    <cellStyle name="20% - 6. jelölőszín 2" xfId="23"/>
    <cellStyle name="40% - 1. jelölőszín 2" xfId="24"/>
    <cellStyle name="40% - 2. jelölőszín 2" xfId="25"/>
    <cellStyle name="40% - 3. jelölőszín 2" xfId="26"/>
    <cellStyle name="40% - 4. jelölőszín 2" xfId="27"/>
    <cellStyle name="40% - 5. jelölőszín 2" xfId="28"/>
    <cellStyle name="40% - 6. jelölőszín 2" xfId="29"/>
    <cellStyle name="60% - 1. jelölőszín 2" xfId="30"/>
    <cellStyle name="60% - 2. jelölőszín 2" xfId="31"/>
    <cellStyle name="60% - 3. jelölőszín 2" xfId="32"/>
    <cellStyle name="60% - 4. jelölőszín 2" xfId="33"/>
    <cellStyle name="60% - 5. jelölőszín 2" xfId="34"/>
    <cellStyle name="60% - 6. jelölőszín 2" xfId="35"/>
    <cellStyle name="Bevitel 2" xfId="36"/>
    <cellStyle name="Cím 2" xfId="37"/>
    <cellStyle name="Címsor 1 2" xfId="38"/>
    <cellStyle name="Címsor 2 2" xfId="39"/>
    <cellStyle name="Címsor 3 2" xfId="40"/>
    <cellStyle name="Címsor 4 2" xfId="41"/>
    <cellStyle name="Ellenőrzőcella 2" xfId="42"/>
    <cellStyle name="Excel Built-in Comma" xfId="11"/>
    <cellStyle name="Excel Built-in Normal" xfId="1"/>
    <cellStyle name="Excel Built-in Normal 2" xfId="10"/>
    <cellStyle name="Excel Built-in Normal 3" xfId="14"/>
    <cellStyle name="Ezres 2" xfId="12"/>
    <cellStyle name="Ezres 3" xfId="16"/>
    <cellStyle name="Figyelmeztetés 2" xfId="43"/>
    <cellStyle name="Heading" xfId="3"/>
    <cellStyle name="Heading1" xfId="4"/>
    <cellStyle name="Hivatkozott cella 2" xfId="44"/>
    <cellStyle name="Jegyzet 2" xfId="45"/>
    <cellStyle name="Jelölőszín (1) 2" xfId="46"/>
    <cellStyle name="Jelölőszín (2) 2" xfId="47"/>
    <cellStyle name="Jelölőszín (3) 2" xfId="48"/>
    <cellStyle name="Jelölőszín (4) 2" xfId="49"/>
    <cellStyle name="Jelölőszín (5) 2" xfId="50"/>
    <cellStyle name="Jelölőszín (6) 2" xfId="51"/>
    <cellStyle name="Jó 2" xfId="52"/>
    <cellStyle name="Kimenet 2" xfId="53"/>
    <cellStyle name="Magyarázó szöveg 2" xfId="54"/>
    <cellStyle name="Normál" xfId="0" builtinId="0"/>
    <cellStyle name="Normál 2" xfId="2"/>
    <cellStyle name="Normál 2 2" xfId="8"/>
    <cellStyle name="Normál 3" xfId="7"/>
    <cellStyle name="Normál 4" xfId="9"/>
    <cellStyle name="Normál 5" xfId="13"/>
    <cellStyle name="Normál 6" xfId="15"/>
    <cellStyle name="Normál 7" xfId="17"/>
    <cellStyle name="Összesen 2" xfId="55"/>
    <cellStyle name="Result" xfId="5"/>
    <cellStyle name="Result2" xfId="6"/>
    <cellStyle name="Rossz 2" xfId="56"/>
    <cellStyle name="Semleges 2" xfId="57"/>
    <cellStyle name="Számítás 2" xfId="5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User\Local%20Settings\Temporary%20Internet%20Files\Content.Outlook\89CUUD7O\M&#225;solat%20eredetijeKist&#233;rs&#233;g%20besz&#225;mol&#243;%202012%20IV%20n&#233;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énzforg.mérleg"/>
      <sheetName val="Pénzf.Tanács"/>
      <sheetName val="Pénzf.alakulása"/>
    </sheetNames>
    <sheetDataSet>
      <sheetData sheetId="0" refreshError="1"/>
      <sheetData sheetId="1" refreshError="1">
        <row r="9">
          <cell r="N9">
            <v>103321</v>
          </cell>
        </row>
        <row r="15">
          <cell r="N15">
            <v>0</v>
          </cell>
          <cell r="O15">
            <v>0</v>
          </cell>
          <cell r="P15">
            <v>0</v>
          </cell>
        </row>
        <row r="18">
          <cell r="N18">
            <v>0</v>
          </cell>
          <cell r="O18">
            <v>0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10" workbookViewId="0">
      <selection activeCell="D22" sqref="D22"/>
    </sheetView>
  </sheetViews>
  <sheetFormatPr defaultRowHeight="15" x14ac:dyDescent="0.25"/>
  <sheetData>
    <row r="1" spans="1:8" x14ac:dyDescent="0.25">
      <c r="A1" s="252" t="s">
        <v>34</v>
      </c>
      <c r="B1" s="252"/>
      <c r="C1" s="252"/>
      <c r="D1" s="252"/>
      <c r="E1" s="252"/>
      <c r="F1" s="252"/>
      <c r="G1" s="252"/>
      <c r="H1" s="252"/>
    </row>
    <row r="3" spans="1:8" x14ac:dyDescent="0.25">
      <c r="A3" s="252" t="s">
        <v>73</v>
      </c>
      <c r="B3" s="252"/>
      <c r="C3" s="252"/>
      <c r="D3" s="252"/>
      <c r="E3" s="252"/>
      <c r="F3" s="252"/>
      <c r="G3" s="252"/>
      <c r="H3" s="252"/>
    </row>
    <row r="4" spans="1:8" x14ac:dyDescent="0.25">
      <c r="A4" s="252" t="s">
        <v>94</v>
      </c>
      <c r="B4" s="252"/>
      <c r="C4" s="252"/>
      <c r="D4" s="252"/>
      <c r="E4" s="252"/>
      <c r="F4" s="252"/>
      <c r="G4" s="252"/>
      <c r="H4" s="252"/>
    </row>
    <row r="5" spans="1:8" x14ac:dyDescent="0.25">
      <c r="A5" s="252" t="s">
        <v>18</v>
      </c>
      <c r="B5" s="252"/>
      <c r="C5" s="252"/>
      <c r="D5" s="252"/>
      <c r="E5" s="252"/>
      <c r="F5" s="252"/>
      <c r="G5" s="252"/>
      <c r="H5" s="252"/>
    </row>
    <row r="7" spans="1:8" ht="24.95" customHeight="1" x14ac:dyDescent="0.25">
      <c r="A7" t="s">
        <v>35</v>
      </c>
      <c r="B7" t="s">
        <v>36</v>
      </c>
    </row>
    <row r="8" spans="1:8" ht="24.95" customHeight="1" x14ac:dyDescent="0.25">
      <c r="B8" t="s">
        <v>38</v>
      </c>
    </row>
    <row r="9" spans="1:8" ht="24.95" customHeight="1" x14ac:dyDescent="0.25">
      <c r="A9" t="s">
        <v>37</v>
      </c>
      <c r="B9" t="s">
        <v>36</v>
      </c>
    </row>
    <row r="10" spans="1:8" ht="24.95" customHeight="1" x14ac:dyDescent="0.25">
      <c r="B10" t="s">
        <v>127</v>
      </c>
    </row>
    <row r="11" spans="1:8" ht="24.95" customHeight="1" x14ac:dyDescent="0.25">
      <c r="A11" t="s">
        <v>85</v>
      </c>
      <c r="B11" t="s">
        <v>36</v>
      </c>
    </row>
    <row r="12" spans="1:8" ht="24.95" customHeight="1" x14ac:dyDescent="0.25">
      <c r="B12" t="s">
        <v>369</v>
      </c>
    </row>
    <row r="13" spans="1:8" s="68" customFormat="1" ht="24.95" customHeight="1" x14ac:dyDescent="0.25">
      <c r="A13" s="68" t="s">
        <v>86</v>
      </c>
      <c r="B13" s="68" t="s">
        <v>36</v>
      </c>
    </row>
    <row r="14" spans="1:8" s="68" customFormat="1" ht="24.95" customHeight="1" x14ac:dyDescent="0.25">
      <c r="B14" s="68" t="s">
        <v>329</v>
      </c>
    </row>
    <row r="15" spans="1:8" s="68" customFormat="1" ht="24.95" customHeight="1" x14ac:dyDescent="0.25">
      <c r="A15" s="68" t="s">
        <v>89</v>
      </c>
      <c r="B15" s="68" t="s">
        <v>330</v>
      </c>
    </row>
    <row r="16" spans="1:8" ht="24.95" customHeight="1" x14ac:dyDescent="0.25">
      <c r="A16" t="s">
        <v>332</v>
      </c>
      <c r="B16" t="s">
        <v>331</v>
      </c>
    </row>
    <row r="17" spans="1:2" s="68" customFormat="1" ht="24.95" customHeight="1" x14ac:dyDescent="0.25">
      <c r="A17" s="68" t="s">
        <v>333</v>
      </c>
      <c r="B17" s="68" t="s">
        <v>93</v>
      </c>
    </row>
    <row r="18" spans="1:2" s="68" customFormat="1" ht="24.95" customHeight="1" x14ac:dyDescent="0.25">
      <c r="A18" s="68" t="s">
        <v>40</v>
      </c>
      <c r="B18" s="68" t="s">
        <v>334</v>
      </c>
    </row>
    <row r="19" spans="1:2" s="68" customFormat="1" ht="24.95" customHeight="1" x14ac:dyDescent="0.25">
      <c r="A19" s="68" t="s">
        <v>41</v>
      </c>
      <c r="B19" s="68" t="s">
        <v>90</v>
      </c>
    </row>
    <row r="20" spans="1:2" ht="24.95" customHeight="1" x14ac:dyDescent="0.25">
      <c r="A20" t="s">
        <v>335</v>
      </c>
      <c r="B20" t="s">
        <v>42</v>
      </c>
    </row>
    <row r="21" spans="1:2" ht="24.95" customHeight="1" x14ac:dyDescent="0.25">
      <c r="A21" t="s">
        <v>370</v>
      </c>
      <c r="B21" t="s">
        <v>43</v>
      </c>
    </row>
    <row r="22" spans="1:2" ht="23.25" customHeight="1" x14ac:dyDescent="0.25">
      <c r="A22" t="s">
        <v>391</v>
      </c>
      <c r="B22" t="s">
        <v>392</v>
      </c>
    </row>
  </sheetData>
  <mergeCells count="4">
    <mergeCell ref="A1:H1"/>
    <mergeCell ref="A3:H3"/>
    <mergeCell ref="A4:H4"/>
    <mergeCell ref="A5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workbookViewId="0">
      <pane ySplit="7" topLeftCell="A68" activePane="bottomLeft" state="frozen"/>
      <selection pane="bottomLeft" activeCell="A91" sqref="A91:B91"/>
    </sheetView>
  </sheetViews>
  <sheetFormatPr defaultRowHeight="12.75" x14ac:dyDescent="0.2"/>
  <cols>
    <col min="1" max="1" width="38.42578125" style="9" customWidth="1"/>
    <col min="2" max="3" width="19.140625" style="9" customWidth="1"/>
    <col min="4" max="4" width="9.140625" style="9"/>
    <col min="5" max="5" width="38.42578125" style="9" customWidth="1"/>
    <col min="6" max="7" width="19.140625" style="9" customWidth="1"/>
    <col min="8" max="256" width="9.140625" style="9"/>
    <col min="257" max="257" width="38.42578125" style="9" customWidth="1"/>
    <col min="258" max="259" width="19.140625" style="9" customWidth="1"/>
    <col min="260" max="512" width="9.140625" style="9"/>
    <col min="513" max="513" width="38.42578125" style="9" customWidth="1"/>
    <col min="514" max="515" width="19.140625" style="9" customWidth="1"/>
    <col min="516" max="768" width="9.140625" style="9"/>
    <col min="769" max="769" width="38.42578125" style="9" customWidth="1"/>
    <col min="770" max="771" width="19.140625" style="9" customWidth="1"/>
    <col min="772" max="1024" width="9.140625" style="9"/>
    <col min="1025" max="1025" width="38.42578125" style="9" customWidth="1"/>
    <col min="1026" max="1027" width="19.140625" style="9" customWidth="1"/>
    <col min="1028" max="1280" width="9.140625" style="9"/>
    <col min="1281" max="1281" width="38.42578125" style="9" customWidth="1"/>
    <col min="1282" max="1283" width="19.140625" style="9" customWidth="1"/>
    <col min="1284" max="1536" width="9.140625" style="9"/>
    <col min="1537" max="1537" width="38.42578125" style="9" customWidth="1"/>
    <col min="1538" max="1539" width="19.140625" style="9" customWidth="1"/>
    <col min="1540" max="1792" width="9.140625" style="9"/>
    <col min="1793" max="1793" width="38.42578125" style="9" customWidth="1"/>
    <col min="1794" max="1795" width="19.140625" style="9" customWidth="1"/>
    <col min="1796" max="2048" width="9.140625" style="9"/>
    <col min="2049" max="2049" width="38.42578125" style="9" customWidth="1"/>
    <col min="2050" max="2051" width="19.140625" style="9" customWidth="1"/>
    <col min="2052" max="2304" width="9.140625" style="9"/>
    <col min="2305" max="2305" width="38.42578125" style="9" customWidth="1"/>
    <col min="2306" max="2307" width="19.140625" style="9" customWidth="1"/>
    <col min="2308" max="2560" width="9.140625" style="9"/>
    <col min="2561" max="2561" width="38.42578125" style="9" customWidth="1"/>
    <col min="2562" max="2563" width="19.140625" style="9" customWidth="1"/>
    <col min="2564" max="2816" width="9.140625" style="9"/>
    <col min="2817" max="2817" width="38.42578125" style="9" customWidth="1"/>
    <col min="2818" max="2819" width="19.140625" style="9" customWidth="1"/>
    <col min="2820" max="3072" width="9.140625" style="9"/>
    <col min="3073" max="3073" width="38.42578125" style="9" customWidth="1"/>
    <col min="3074" max="3075" width="19.140625" style="9" customWidth="1"/>
    <col min="3076" max="3328" width="9.140625" style="9"/>
    <col min="3329" max="3329" width="38.42578125" style="9" customWidth="1"/>
    <col min="3330" max="3331" width="19.140625" style="9" customWidth="1"/>
    <col min="3332" max="3584" width="9.140625" style="9"/>
    <col min="3585" max="3585" width="38.42578125" style="9" customWidth="1"/>
    <col min="3586" max="3587" width="19.140625" style="9" customWidth="1"/>
    <col min="3588" max="3840" width="9.140625" style="9"/>
    <col min="3841" max="3841" width="38.42578125" style="9" customWidth="1"/>
    <col min="3842" max="3843" width="19.140625" style="9" customWidth="1"/>
    <col min="3844" max="4096" width="9.140625" style="9"/>
    <col min="4097" max="4097" width="38.42578125" style="9" customWidth="1"/>
    <col min="4098" max="4099" width="19.140625" style="9" customWidth="1"/>
    <col min="4100" max="4352" width="9.140625" style="9"/>
    <col min="4353" max="4353" width="38.42578125" style="9" customWidth="1"/>
    <col min="4354" max="4355" width="19.140625" style="9" customWidth="1"/>
    <col min="4356" max="4608" width="9.140625" style="9"/>
    <col min="4609" max="4609" width="38.42578125" style="9" customWidth="1"/>
    <col min="4610" max="4611" width="19.140625" style="9" customWidth="1"/>
    <col min="4612" max="4864" width="9.140625" style="9"/>
    <col min="4865" max="4865" width="38.42578125" style="9" customWidth="1"/>
    <col min="4866" max="4867" width="19.140625" style="9" customWidth="1"/>
    <col min="4868" max="5120" width="9.140625" style="9"/>
    <col min="5121" max="5121" width="38.42578125" style="9" customWidth="1"/>
    <col min="5122" max="5123" width="19.140625" style="9" customWidth="1"/>
    <col min="5124" max="5376" width="9.140625" style="9"/>
    <col min="5377" max="5377" width="38.42578125" style="9" customWidth="1"/>
    <col min="5378" max="5379" width="19.140625" style="9" customWidth="1"/>
    <col min="5380" max="5632" width="9.140625" style="9"/>
    <col min="5633" max="5633" width="38.42578125" style="9" customWidth="1"/>
    <col min="5634" max="5635" width="19.140625" style="9" customWidth="1"/>
    <col min="5636" max="5888" width="9.140625" style="9"/>
    <col min="5889" max="5889" width="38.42578125" style="9" customWidth="1"/>
    <col min="5890" max="5891" width="19.140625" style="9" customWidth="1"/>
    <col min="5892" max="6144" width="9.140625" style="9"/>
    <col min="6145" max="6145" width="38.42578125" style="9" customWidth="1"/>
    <col min="6146" max="6147" width="19.140625" style="9" customWidth="1"/>
    <col min="6148" max="6400" width="9.140625" style="9"/>
    <col min="6401" max="6401" width="38.42578125" style="9" customWidth="1"/>
    <col min="6402" max="6403" width="19.140625" style="9" customWidth="1"/>
    <col min="6404" max="6656" width="9.140625" style="9"/>
    <col min="6657" max="6657" width="38.42578125" style="9" customWidth="1"/>
    <col min="6658" max="6659" width="19.140625" style="9" customWidth="1"/>
    <col min="6660" max="6912" width="9.140625" style="9"/>
    <col min="6913" max="6913" width="38.42578125" style="9" customWidth="1"/>
    <col min="6914" max="6915" width="19.140625" style="9" customWidth="1"/>
    <col min="6916" max="7168" width="9.140625" style="9"/>
    <col min="7169" max="7169" width="38.42578125" style="9" customWidth="1"/>
    <col min="7170" max="7171" width="19.140625" style="9" customWidth="1"/>
    <col min="7172" max="7424" width="9.140625" style="9"/>
    <col min="7425" max="7425" width="38.42578125" style="9" customWidth="1"/>
    <col min="7426" max="7427" width="19.140625" style="9" customWidth="1"/>
    <col min="7428" max="7680" width="9.140625" style="9"/>
    <col min="7681" max="7681" width="38.42578125" style="9" customWidth="1"/>
    <col min="7682" max="7683" width="19.140625" style="9" customWidth="1"/>
    <col min="7684" max="7936" width="9.140625" style="9"/>
    <col min="7937" max="7937" width="38.42578125" style="9" customWidth="1"/>
    <col min="7938" max="7939" width="19.140625" style="9" customWidth="1"/>
    <col min="7940" max="8192" width="9.140625" style="9"/>
    <col min="8193" max="8193" width="38.42578125" style="9" customWidth="1"/>
    <col min="8194" max="8195" width="19.140625" style="9" customWidth="1"/>
    <col min="8196" max="8448" width="9.140625" style="9"/>
    <col min="8449" max="8449" width="38.42578125" style="9" customWidth="1"/>
    <col min="8450" max="8451" width="19.140625" style="9" customWidth="1"/>
    <col min="8452" max="8704" width="9.140625" style="9"/>
    <col min="8705" max="8705" width="38.42578125" style="9" customWidth="1"/>
    <col min="8706" max="8707" width="19.140625" style="9" customWidth="1"/>
    <col min="8708" max="8960" width="9.140625" style="9"/>
    <col min="8961" max="8961" width="38.42578125" style="9" customWidth="1"/>
    <col min="8962" max="8963" width="19.140625" style="9" customWidth="1"/>
    <col min="8964" max="9216" width="9.140625" style="9"/>
    <col min="9217" max="9217" width="38.42578125" style="9" customWidth="1"/>
    <col min="9218" max="9219" width="19.140625" style="9" customWidth="1"/>
    <col min="9220" max="9472" width="9.140625" style="9"/>
    <col min="9473" max="9473" width="38.42578125" style="9" customWidth="1"/>
    <col min="9474" max="9475" width="19.140625" style="9" customWidth="1"/>
    <col min="9476" max="9728" width="9.140625" style="9"/>
    <col min="9729" max="9729" width="38.42578125" style="9" customWidth="1"/>
    <col min="9730" max="9731" width="19.140625" style="9" customWidth="1"/>
    <col min="9732" max="9984" width="9.140625" style="9"/>
    <col min="9985" max="9985" width="38.42578125" style="9" customWidth="1"/>
    <col min="9986" max="9987" width="19.140625" style="9" customWidth="1"/>
    <col min="9988" max="10240" width="9.140625" style="9"/>
    <col min="10241" max="10241" width="38.42578125" style="9" customWidth="1"/>
    <col min="10242" max="10243" width="19.140625" style="9" customWidth="1"/>
    <col min="10244" max="10496" width="9.140625" style="9"/>
    <col min="10497" max="10497" width="38.42578125" style="9" customWidth="1"/>
    <col min="10498" max="10499" width="19.140625" style="9" customWidth="1"/>
    <col min="10500" max="10752" width="9.140625" style="9"/>
    <col min="10753" max="10753" width="38.42578125" style="9" customWidth="1"/>
    <col min="10754" max="10755" width="19.140625" style="9" customWidth="1"/>
    <col min="10756" max="11008" width="9.140625" style="9"/>
    <col min="11009" max="11009" width="38.42578125" style="9" customWidth="1"/>
    <col min="11010" max="11011" width="19.140625" style="9" customWidth="1"/>
    <col min="11012" max="11264" width="9.140625" style="9"/>
    <col min="11265" max="11265" width="38.42578125" style="9" customWidth="1"/>
    <col min="11266" max="11267" width="19.140625" style="9" customWidth="1"/>
    <col min="11268" max="11520" width="9.140625" style="9"/>
    <col min="11521" max="11521" width="38.42578125" style="9" customWidth="1"/>
    <col min="11522" max="11523" width="19.140625" style="9" customWidth="1"/>
    <col min="11524" max="11776" width="9.140625" style="9"/>
    <col min="11777" max="11777" width="38.42578125" style="9" customWidth="1"/>
    <col min="11778" max="11779" width="19.140625" style="9" customWidth="1"/>
    <col min="11780" max="12032" width="9.140625" style="9"/>
    <col min="12033" max="12033" width="38.42578125" style="9" customWidth="1"/>
    <col min="12034" max="12035" width="19.140625" style="9" customWidth="1"/>
    <col min="12036" max="12288" width="9.140625" style="9"/>
    <col min="12289" max="12289" width="38.42578125" style="9" customWidth="1"/>
    <col min="12290" max="12291" width="19.140625" style="9" customWidth="1"/>
    <col min="12292" max="12544" width="9.140625" style="9"/>
    <col min="12545" max="12545" width="38.42578125" style="9" customWidth="1"/>
    <col min="12546" max="12547" width="19.140625" style="9" customWidth="1"/>
    <col min="12548" max="12800" width="9.140625" style="9"/>
    <col min="12801" max="12801" width="38.42578125" style="9" customWidth="1"/>
    <col min="12802" max="12803" width="19.140625" style="9" customWidth="1"/>
    <col min="12804" max="13056" width="9.140625" style="9"/>
    <col min="13057" max="13057" width="38.42578125" style="9" customWidth="1"/>
    <col min="13058" max="13059" width="19.140625" style="9" customWidth="1"/>
    <col min="13060" max="13312" width="9.140625" style="9"/>
    <col min="13313" max="13313" width="38.42578125" style="9" customWidth="1"/>
    <col min="13314" max="13315" width="19.140625" style="9" customWidth="1"/>
    <col min="13316" max="13568" width="9.140625" style="9"/>
    <col min="13569" max="13569" width="38.42578125" style="9" customWidth="1"/>
    <col min="13570" max="13571" width="19.140625" style="9" customWidth="1"/>
    <col min="13572" max="13824" width="9.140625" style="9"/>
    <col min="13825" max="13825" width="38.42578125" style="9" customWidth="1"/>
    <col min="13826" max="13827" width="19.140625" style="9" customWidth="1"/>
    <col min="13828" max="14080" width="9.140625" style="9"/>
    <col min="14081" max="14081" width="38.42578125" style="9" customWidth="1"/>
    <col min="14082" max="14083" width="19.140625" style="9" customWidth="1"/>
    <col min="14084" max="14336" width="9.140625" style="9"/>
    <col min="14337" max="14337" width="38.42578125" style="9" customWidth="1"/>
    <col min="14338" max="14339" width="19.140625" style="9" customWidth="1"/>
    <col min="14340" max="14592" width="9.140625" style="9"/>
    <col min="14593" max="14593" width="38.42578125" style="9" customWidth="1"/>
    <col min="14594" max="14595" width="19.140625" style="9" customWidth="1"/>
    <col min="14596" max="14848" width="9.140625" style="9"/>
    <col min="14849" max="14849" width="38.42578125" style="9" customWidth="1"/>
    <col min="14850" max="14851" width="19.140625" style="9" customWidth="1"/>
    <col min="14852" max="15104" width="9.140625" style="9"/>
    <col min="15105" max="15105" width="38.42578125" style="9" customWidth="1"/>
    <col min="15106" max="15107" width="19.140625" style="9" customWidth="1"/>
    <col min="15108" max="15360" width="9.140625" style="9"/>
    <col min="15361" max="15361" width="38.42578125" style="9" customWidth="1"/>
    <col min="15362" max="15363" width="19.140625" style="9" customWidth="1"/>
    <col min="15364" max="15616" width="9.140625" style="9"/>
    <col min="15617" max="15617" width="38.42578125" style="9" customWidth="1"/>
    <col min="15618" max="15619" width="19.140625" style="9" customWidth="1"/>
    <col min="15620" max="15872" width="9.140625" style="9"/>
    <col min="15873" max="15873" width="38.42578125" style="9" customWidth="1"/>
    <col min="15874" max="15875" width="19.140625" style="9" customWidth="1"/>
    <col min="15876" max="16128" width="9.140625" style="9"/>
    <col min="16129" max="16129" width="38.42578125" style="9" customWidth="1"/>
    <col min="16130" max="16131" width="19.140625" style="9" customWidth="1"/>
    <col min="16132" max="16384" width="9.140625" style="9"/>
  </cols>
  <sheetData>
    <row r="1" spans="1:8" x14ac:dyDescent="0.2">
      <c r="A1" s="253" t="s">
        <v>125</v>
      </c>
      <c r="B1" s="253"/>
      <c r="C1" s="253"/>
      <c r="D1" s="253"/>
      <c r="E1" s="253"/>
      <c r="F1" s="253" t="s">
        <v>54</v>
      </c>
      <c r="G1" s="253"/>
    </row>
    <row r="3" spans="1:8" s="10" customFormat="1" x14ac:dyDescent="0.2">
      <c r="A3" s="253" t="s">
        <v>74</v>
      </c>
      <c r="B3" s="253"/>
      <c r="C3" s="253"/>
      <c r="D3" s="253"/>
      <c r="E3" s="253" t="s">
        <v>51</v>
      </c>
      <c r="F3" s="253"/>
      <c r="G3" s="253"/>
      <c r="H3" s="253"/>
    </row>
    <row r="4" spans="1:8" s="10" customFormat="1" x14ac:dyDescent="0.2">
      <c r="A4" s="253" t="s">
        <v>46</v>
      </c>
      <c r="B4" s="253"/>
      <c r="C4" s="253"/>
      <c r="D4" s="253"/>
    </row>
    <row r="5" spans="1:8" x14ac:dyDescent="0.2">
      <c r="A5" s="254"/>
      <c r="B5" s="254"/>
      <c r="C5" s="254"/>
    </row>
    <row r="6" spans="1:8" ht="45" x14ac:dyDescent="0.2">
      <c r="A6" s="11" t="s">
        <v>4</v>
      </c>
      <c r="B6" s="11" t="s">
        <v>95</v>
      </c>
      <c r="C6" s="11" t="s">
        <v>96</v>
      </c>
      <c r="E6" s="11" t="s">
        <v>4</v>
      </c>
      <c r="F6" s="11" t="s">
        <v>95</v>
      </c>
      <c r="G6" s="11" t="s">
        <v>96</v>
      </c>
    </row>
    <row r="7" spans="1:8" ht="15" x14ac:dyDescent="0.2">
      <c r="A7" s="11"/>
      <c r="B7" s="112">
        <v>41640</v>
      </c>
      <c r="C7" s="112">
        <v>42004</v>
      </c>
      <c r="E7" s="11"/>
      <c r="F7" s="112">
        <v>41640</v>
      </c>
      <c r="G7" s="112">
        <v>42004</v>
      </c>
    </row>
    <row r="8" spans="1:8" ht="20.100000000000001" customHeight="1" x14ac:dyDescent="0.25">
      <c r="A8" s="12" t="s">
        <v>32</v>
      </c>
      <c r="B8" s="126"/>
      <c r="C8" s="126"/>
      <c r="E8" s="12" t="s">
        <v>32</v>
      </c>
      <c r="F8" s="126"/>
      <c r="G8" s="126"/>
    </row>
    <row r="9" spans="1:8" ht="20.100000000000001" customHeight="1" x14ac:dyDescent="0.2">
      <c r="A9" s="13" t="s">
        <v>47</v>
      </c>
      <c r="B9" s="14">
        <f>F9+B53+F53</f>
        <v>1254</v>
      </c>
      <c r="C9" s="14">
        <f>G9+C53+G53</f>
        <v>866</v>
      </c>
      <c r="E9" s="13" t="s">
        <v>47</v>
      </c>
      <c r="F9" s="14">
        <v>0</v>
      </c>
      <c r="G9" s="14">
        <v>0</v>
      </c>
    </row>
    <row r="10" spans="1:8" ht="20.100000000000001" customHeight="1" x14ac:dyDescent="0.2">
      <c r="A10" s="13" t="s">
        <v>48</v>
      </c>
      <c r="B10" s="14">
        <f t="shared" ref="B10:B24" si="0">F10+B54+F54</f>
        <v>441214</v>
      </c>
      <c r="C10" s="14">
        <f t="shared" ref="C10:C24" si="1">G10+C54+G54</f>
        <v>429872</v>
      </c>
      <c r="E10" s="13" t="s">
        <v>48</v>
      </c>
      <c r="F10" s="14">
        <v>402076</v>
      </c>
      <c r="G10" s="14">
        <v>393229</v>
      </c>
    </row>
    <row r="11" spans="1:8" ht="20.100000000000001" customHeight="1" x14ac:dyDescent="0.2">
      <c r="A11" s="13" t="s">
        <v>53</v>
      </c>
      <c r="B11" s="14">
        <f t="shared" si="0"/>
        <v>0</v>
      </c>
      <c r="C11" s="14">
        <f t="shared" si="1"/>
        <v>0</v>
      </c>
      <c r="E11" s="13" t="s">
        <v>53</v>
      </c>
      <c r="F11" s="14">
        <v>0</v>
      </c>
      <c r="G11" s="14">
        <v>0</v>
      </c>
    </row>
    <row r="12" spans="1:8" ht="27" customHeight="1" x14ac:dyDescent="0.2">
      <c r="A12" s="13" t="s">
        <v>97</v>
      </c>
      <c r="B12" s="14">
        <f t="shared" si="0"/>
        <v>0</v>
      </c>
      <c r="C12" s="14">
        <f t="shared" si="1"/>
        <v>0</v>
      </c>
      <c r="E12" s="13" t="s">
        <v>97</v>
      </c>
      <c r="F12" s="14">
        <v>0</v>
      </c>
      <c r="G12" s="14">
        <v>0</v>
      </c>
    </row>
    <row r="13" spans="1:8" ht="28.5" customHeight="1" x14ac:dyDescent="0.2">
      <c r="A13" s="15" t="s">
        <v>98</v>
      </c>
      <c r="B13" s="16">
        <f>SUM(B9:B12)</f>
        <v>442468</v>
      </c>
      <c r="C13" s="16">
        <f>SUM(C9:C12)</f>
        <v>430738</v>
      </c>
      <c r="E13" s="15" t="s">
        <v>98</v>
      </c>
      <c r="F13" s="16">
        <f>SUM(F9:F12)</f>
        <v>402076</v>
      </c>
      <c r="G13" s="16">
        <f>SUM(G9:G12)</f>
        <v>393229</v>
      </c>
    </row>
    <row r="14" spans="1:8" ht="20.100000000000001" customHeight="1" x14ac:dyDescent="0.2">
      <c r="A14" s="13" t="s">
        <v>49</v>
      </c>
      <c r="B14" s="14">
        <f t="shared" si="0"/>
        <v>3776</v>
      </c>
      <c r="C14" s="14">
        <f t="shared" si="1"/>
        <v>3300</v>
      </c>
      <c r="E14" s="13" t="s">
        <v>49</v>
      </c>
      <c r="F14" s="14">
        <v>3776</v>
      </c>
      <c r="G14" s="14">
        <v>3300</v>
      </c>
    </row>
    <row r="15" spans="1:8" ht="20.100000000000001" customHeight="1" x14ac:dyDescent="0.2">
      <c r="A15" s="13" t="s">
        <v>99</v>
      </c>
      <c r="B15" s="14">
        <f t="shared" si="0"/>
        <v>0</v>
      </c>
      <c r="C15" s="14">
        <f t="shared" si="1"/>
        <v>0</v>
      </c>
      <c r="E15" s="13" t="s">
        <v>99</v>
      </c>
      <c r="F15" s="14">
        <v>0</v>
      </c>
      <c r="G15" s="14">
        <v>0</v>
      </c>
    </row>
    <row r="16" spans="1:8" ht="27" customHeight="1" x14ac:dyDescent="0.2">
      <c r="A16" s="15" t="s">
        <v>100</v>
      </c>
      <c r="B16" s="16">
        <f>SUM(B14:B15)</f>
        <v>3776</v>
      </c>
      <c r="C16" s="16">
        <f t="shared" ref="C16" si="2">SUM(C14:C15)</f>
        <v>3300</v>
      </c>
      <c r="E16" s="15" t="s">
        <v>100</v>
      </c>
      <c r="F16" s="14">
        <f>SUM(F14:F15)</f>
        <v>3776</v>
      </c>
      <c r="G16" s="14">
        <f t="shared" ref="G16" si="3">SUM(G14:G15)</f>
        <v>3300</v>
      </c>
    </row>
    <row r="17" spans="1:7" ht="20.100000000000001" customHeight="1" x14ac:dyDescent="0.2">
      <c r="A17" s="15" t="s">
        <v>101</v>
      </c>
      <c r="B17" s="16">
        <f t="shared" si="0"/>
        <v>30051</v>
      </c>
      <c r="C17" s="16">
        <f t="shared" si="1"/>
        <v>9296</v>
      </c>
      <c r="E17" s="15" t="s">
        <v>101</v>
      </c>
      <c r="F17" s="16">
        <v>4655</v>
      </c>
      <c r="G17" s="16">
        <v>5623</v>
      </c>
    </row>
    <row r="18" spans="1:7" ht="24.75" customHeight="1" x14ac:dyDescent="0.2">
      <c r="A18" s="13" t="s">
        <v>103</v>
      </c>
      <c r="B18" s="14">
        <f t="shared" si="0"/>
        <v>11000</v>
      </c>
      <c r="C18" s="14">
        <f t="shared" si="1"/>
        <v>10822</v>
      </c>
      <c r="E18" s="13" t="s">
        <v>103</v>
      </c>
      <c r="F18" s="14">
        <v>10766</v>
      </c>
      <c r="G18" s="14">
        <v>10766</v>
      </c>
    </row>
    <row r="19" spans="1:7" ht="20.100000000000001" customHeight="1" x14ac:dyDescent="0.2">
      <c r="A19" s="13" t="s">
        <v>104</v>
      </c>
      <c r="B19" s="14">
        <f t="shared" si="0"/>
        <v>0</v>
      </c>
      <c r="C19" s="14">
        <f t="shared" si="1"/>
        <v>1785</v>
      </c>
      <c r="E19" s="13" t="s">
        <v>104</v>
      </c>
      <c r="F19" s="14">
        <v>0</v>
      </c>
      <c r="G19" s="14">
        <v>877</v>
      </c>
    </row>
    <row r="20" spans="1:7" ht="20.100000000000001" customHeight="1" x14ac:dyDescent="0.2">
      <c r="A20" s="15" t="s">
        <v>102</v>
      </c>
      <c r="B20" s="16">
        <f>SUM(B18:B19)</f>
        <v>11000</v>
      </c>
      <c r="C20" s="16">
        <f t="shared" ref="C20" si="4">SUM(C18:C19)</f>
        <v>12607</v>
      </c>
      <c r="E20" s="15" t="s">
        <v>102</v>
      </c>
      <c r="F20" s="16">
        <f>SUM(F18:F19)</f>
        <v>10766</v>
      </c>
      <c r="G20" s="16">
        <f t="shared" ref="G20" si="5">SUM(G18:G19)</f>
        <v>11643</v>
      </c>
    </row>
    <row r="21" spans="1:7" ht="33.75" customHeight="1" x14ac:dyDescent="0.2">
      <c r="A21" s="15" t="s">
        <v>105</v>
      </c>
      <c r="B21" s="16">
        <f t="shared" si="0"/>
        <v>1619</v>
      </c>
      <c r="C21" s="16">
        <f t="shared" si="1"/>
        <v>18264</v>
      </c>
      <c r="E21" s="15" t="s">
        <v>105</v>
      </c>
      <c r="F21" s="16">
        <v>598</v>
      </c>
      <c r="G21" s="16">
        <v>0</v>
      </c>
    </row>
    <row r="22" spans="1:7" ht="28.5" customHeight="1" x14ac:dyDescent="0.2">
      <c r="A22" s="13" t="s">
        <v>106</v>
      </c>
      <c r="B22" s="14">
        <f t="shared" si="0"/>
        <v>0</v>
      </c>
      <c r="C22" s="14">
        <f t="shared" si="1"/>
        <v>20</v>
      </c>
      <c r="E22" s="13" t="s">
        <v>106</v>
      </c>
      <c r="F22" s="14">
        <v>0</v>
      </c>
      <c r="G22" s="14">
        <v>0</v>
      </c>
    </row>
    <row r="23" spans="1:7" ht="29.25" customHeight="1" x14ac:dyDescent="0.2">
      <c r="A23" s="13" t="s">
        <v>107</v>
      </c>
      <c r="B23" s="14">
        <f t="shared" si="0"/>
        <v>0</v>
      </c>
      <c r="C23" s="14">
        <f t="shared" si="1"/>
        <v>572</v>
      </c>
      <c r="E23" s="13" t="s">
        <v>107</v>
      </c>
      <c r="F23" s="14">
        <v>0</v>
      </c>
      <c r="G23" s="14">
        <v>465</v>
      </c>
    </row>
    <row r="24" spans="1:7" ht="23.25" customHeight="1" x14ac:dyDescent="0.2">
      <c r="A24" s="13" t="s">
        <v>108</v>
      </c>
      <c r="B24" s="14">
        <f t="shared" si="0"/>
        <v>0</v>
      </c>
      <c r="C24" s="14">
        <f t="shared" si="1"/>
        <v>0</v>
      </c>
      <c r="E24" s="13" t="s">
        <v>108</v>
      </c>
      <c r="F24" s="14">
        <v>0</v>
      </c>
      <c r="G24" s="14">
        <v>0</v>
      </c>
    </row>
    <row r="25" spans="1:7" ht="20.100000000000001" customHeight="1" x14ac:dyDescent="0.2">
      <c r="A25" s="114" t="s">
        <v>109</v>
      </c>
      <c r="B25" s="16">
        <f>SUM(B22:B24)</f>
        <v>0</v>
      </c>
      <c r="C25" s="16">
        <f>SUM(C22:C24)</f>
        <v>592</v>
      </c>
      <c r="E25" s="114" t="s">
        <v>109</v>
      </c>
      <c r="F25" s="16">
        <f>SUM(F22:F24)</f>
        <v>0</v>
      </c>
      <c r="G25" s="16">
        <f>SUM(G22:G24)</f>
        <v>465</v>
      </c>
    </row>
    <row r="26" spans="1:7" ht="20.100000000000001" customHeight="1" x14ac:dyDescent="0.2">
      <c r="A26" s="15" t="s">
        <v>44</v>
      </c>
      <c r="B26" s="16">
        <f>SUM(B13+B16+B17+B20+B21+B25)</f>
        <v>488914</v>
      </c>
      <c r="C26" s="16">
        <f>SUM(C13+C16+C17+C20+C21+C25)</f>
        <v>474797</v>
      </c>
      <c r="E26" s="15" t="s">
        <v>44</v>
      </c>
      <c r="F26" s="16">
        <f>SUM(F13+F16+F17+F20+F21+F25)</f>
        <v>421871</v>
      </c>
      <c r="G26" s="16">
        <f>SUM(G13+G16+G17+G20+G21+G25)</f>
        <v>414260</v>
      </c>
    </row>
    <row r="27" spans="1:7" ht="20.100000000000001" customHeight="1" x14ac:dyDescent="0.2">
      <c r="A27" s="118" t="s">
        <v>33</v>
      </c>
      <c r="B27" s="116"/>
      <c r="C27" s="116"/>
      <c r="E27" s="118" t="s">
        <v>33</v>
      </c>
      <c r="F27" s="116"/>
      <c r="G27" s="116"/>
    </row>
    <row r="28" spans="1:7" ht="20.100000000000001" customHeight="1" x14ac:dyDescent="0.2">
      <c r="A28" s="115" t="s">
        <v>110</v>
      </c>
      <c r="B28" s="14">
        <f t="shared" ref="B28:B42" si="6">F28+B72+F72</f>
        <v>614205</v>
      </c>
      <c r="C28" s="14">
        <f t="shared" ref="C28:C42" si="7">G28+C72+G72</f>
        <v>614205</v>
      </c>
      <c r="E28" s="115" t="s">
        <v>110</v>
      </c>
      <c r="F28" s="117">
        <v>545920</v>
      </c>
      <c r="G28" s="117">
        <v>545920</v>
      </c>
    </row>
    <row r="29" spans="1:7" ht="20.100000000000001" customHeight="1" x14ac:dyDescent="0.2">
      <c r="A29" s="13" t="s">
        <v>111</v>
      </c>
      <c r="B29" s="14">
        <f t="shared" si="6"/>
        <v>0</v>
      </c>
      <c r="C29" s="14">
        <f t="shared" si="7"/>
        <v>0</v>
      </c>
      <c r="E29" s="13" t="s">
        <v>111</v>
      </c>
      <c r="F29" s="16">
        <v>0</v>
      </c>
      <c r="G29" s="16">
        <v>0</v>
      </c>
    </row>
    <row r="30" spans="1:7" ht="20.100000000000001" customHeight="1" x14ac:dyDescent="0.2">
      <c r="A30" s="13" t="s">
        <v>112</v>
      </c>
      <c r="B30" s="14">
        <f t="shared" si="6"/>
        <v>26396</v>
      </c>
      <c r="C30" s="14">
        <f t="shared" si="7"/>
        <v>26396</v>
      </c>
      <c r="E30" s="13" t="s">
        <v>112</v>
      </c>
      <c r="F30" s="14">
        <v>1000</v>
      </c>
      <c r="G30" s="14">
        <v>1000</v>
      </c>
    </row>
    <row r="31" spans="1:7" ht="26.25" customHeight="1" x14ac:dyDescent="0.2">
      <c r="A31" s="13" t="s">
        <v>113</v>
      </c>
      <c r="B31" s="14">
        <f t="shared" si="6"/>
        <v>-158850</v>
      </c>
      <c r="C31" s="14">
        <f t="shared" si="7"/>
        <v>-158850</v>
      </c>
      <c r="E31" s="13" t="s">
        <v>113</v>
      </c>
      <c r="F31" s="14">
        <v>-132011</v>
      </c>
      <c r="G31" s="14">
        <v>-132011</v>
      </c>
    </row>
    <row r="32" spans="1:7" ht="30" customHeight="1" x14ac:dyDescent="0.2">
      <c r="A32" s="13" t="s">
        <v>114</v>
      </c>
      <c r="B32" s="14">
        <f t="shared" si="6"/>
        <v>0</v>
      </c>
      <c r="C32" s="14">
        <f t="shared" si="7"/>
        <v>0</v>
      </c>
      <c r="E32" s="13" t="s">
        <v>114</v>
      </c>
      <c r="F32" s="14">
        <v>0</v>
      </c>
      <c r="G32" s="14">
        <v>0</v>
      </c>
    </row>
    <row r="33" spans="1:8" ht="20.100000000000001" customHeight="1" x14ac:dyDescent="0.2">
      <c r="A33" s="13" t="s">
        <v>115</v>
      </c>
      <c r="B33" s="14">
        <f t="shared" si="6"/>
        <v>0</v>
      </c>
      <c r="C33" s="14">
        <f t="shared" si="7"/>
        <v>-50638</v>
      </c>
      <c r="E33" s="13" t="s">
        <v>115</v>
      </c>
      <c r="F33" s="14">
        <v>0</v>
      </c>
      <c r="G33" s="14">
        <v>-34649</v>
      </c>
    </row>
    <row r="34" spans="1:8" s="111" customFormat="1" ht="20.100000000000001" customHeight="1" x14ac:dyDescent="0.2">
      <c r="A34" s="15" t="s">
        <v>50</v>
      </c>
      <c r="B34" s="16">
        <f>SUM(B28:B33)</f>
        <v>481751</v>
      </c>
      <c r="C34" s="16">
        <f t="shared" ref="C34" si="8">SUM(C28:C33)</f>
        <v>431113</v>
      </c>
      <c r="E34" s="15" t="s">
        <v>50</v>
      </c>
      <c r="F34" s="16">
        <f>SUM(F28:F33)</f>
        <v>414909</v>
      </c>
      <c r="G34" s="16">
        <f t="shared" ref="G34" si="9">SUM(G28:G33)</f>
        <v>380260</v>
      </c>
    </row>
    <row r="35" spans="1:8" s="111" customFormat="1" ht="29.25" customHeight="1" x14ac:dyDescent="0.2">
      <c r="A35" s="13" t="s">
        <v>116</v>
      </c>
      <c r="B35" s="14">
        <f t="shared" si="6"/>
        <v>3508</v>
      </c>
      <c r="C35" s="14">
        <f t="shared" si="7"/>
        <v>0</v>
      </c>
      <c r="E35" s="13" t="s">
        <v>116</v>
      </c>
      <c r="F35" s="14">
        <v>3307</v>
      </c>
      <c r="G35" s="14">
        <v>0</v>
      </c>
    </row>
    <row r="36" spans="1:8" s="111" customFormat="1" ht="29.25" customHeight="1" x14ac:dyDescent="0.2">
      <c r="A36" s="13" t="s">
        <v>117</v>
      </c>
      <c r="B36" s="14">
        <f t="shared" si="6"/>
        <v>0</v>
      </c>
      <c r="C36" s="14">
        <f t="shared" si="7"/>
        <v>0</v>
      </c>
      <c r="E36" s="13" t="s">
        <v>117</v>
      </c>
      <c r="F36" s="14">
        <v>0</v>
      </c>
      <c r="G36" s="14">
        <v>0</v>
      </c>
    </row>
    <row r="37" spans="1:8" s="111" customFormat="1" ht="20.100000000000001" customHeight="1" x14ac:dyDescent="0.2">
      <c r="A37" s="15" t="s">
        <v>118</v>
      </c>
      <c r="B37" s="16">
        <f>SUM(B35:B36)</f>
        <v>3508</v>
      </c>
      <c r="C37" s="16">
        <f t="shared" ref="C37" si="10">SUM(C35:C36)</f>
        <v>0</v>
      </c>
      <c r="E37" s="15" t="s">
        <v>118</v>
      </c>
      <c r="F37" s="16">
        <f>SUM(F35:F36)</f>
        <v>3307</v>
      </c>
      <c r="G37" s="16">
        <f t="shared" ref="G37" si="11">SUM(G35:G36)</f>
        <v>0</v>
      </c>
    </row>
    <row r="38" spans="1:8" s="111" customFormat="1" ht="33" customHeight="1" x14ac:dyDescent="0.2">
      <c r="A38" s="15" t="s">
        <v>119</v>
      </c>
      <c r="B38" s="16">
        <f t="shared" si="6"/>
        <v>3655</v>
      </c>
      <c r="C38" s="16">
        <f t="shared" si="7"/>
        <v>3188</v>
      </c>
      <c r="E38" s="15" t="s">
        <v>119</v>
      </c>
      <c r="F38" s="121">
        <v>3655</v>
      </c>
      <c r="G38" s="121">
        <v>3188</v>
      </c>
    </row>
    <row r="39" spans="1:8" s="111" customFormat="1" ht="33" customHeight="1" x14ac:dyDescent="0.2">
      <c r="A39" s="15" t="s">
        <v>120</v>
      </c>
      <c r="B39" s="119">
        <v>0</v>
      </c>
      <c r="C39" s="119">
        <v>0</v>
      </c>
      <c r="E39" s="15" t="s">
        <v>120</v>
      </c>
      <c r="F39" s="119">
        <v>0</v>
      </c>
      <c r="G39" s="119">
        <v>0</v>
      </c>
    </row>
    <row r="40" spans="1:8" s="111" customFormat="1" ht="30" customHeight="1" x14ac:dyDescent="0.2">
      <c r="A40" s="13" t="s">
        <v>121</v>
      </c>
      <c r="B40" s="14">
        <f t="shared" si="6"/>
        <v>0</v>
      </c>
      <c r="C40" s="14">
        <f t="shared" si="7"/>
        <v>0</v>
      </c>
      <c r="E40" s="13" t="s">
        <v>121</v>
      </c>
      <c r="F40" s="120">
        <v>0</v>
      </c>
      <c r="G40" s="120">
        <v>0</v>
      </c>
    </row>
    <row r="41" spans="1:8" s="111" customFormat="1" ht="29.25" customHeight="1" x14ac:dyDescent="0.2">
      <c r="A41" s="13" t="s">
        <v>122</v>
      </c>
      <c r="B41" s="14">
        <f t="shared" si="6"/>
        <v>0</v>
      </c>
      <c r="C41" s="14">
        <f t="shared" si="7"/>
        <v>40496</v>
      </c>
      <c r="E41" s="13" t="s">
        <v>122</v>
      </c>
      <c r="F41" s="120">
        <v>0</v>
      </c>
      <c r="G41" s="127">
        <v>30812</v>
      </c>
    </row>
    <row r="42" spans="1:8" s="111" customFormat="1" ht="20.100000000000001" customHeight="1" x14ac:dyDescent="0.2">
      <c r="A42" s="13" t="s">
        <v>123</v>
      </c>
      <c r="B42" s="14">
        <f t="shared" si="6"/>
        <v>0</v>
      </c>
      <c r="C42" s="14">
        <f t="shared" si="7"/>
        <v>0</v>
      </c>
      <c r="E42" s="13" t="s">
        <v>123</v>
      </c>
      <c r="F42" s="120">
        <v>0</v>
      </c>
      <c r="G42" s="120">
        <v>0</v>
      </c>
    </row>
    <row r="43" spans="1:8" s="111" customFormat="1" ht="20.100000000000001" customHeight="1" x14ac:dyDescent="0.2">
      <c r="A43" s="114" t="s">
        <v>124</v>
      </c>
      <c r="B43" s="119">
        <f>SUM(B40:B42)</f>
        <v>0</v>
      </c>
      <c r="C43" s="119">
        <f>SUM(C40:C42)</f>
        <v>40496</v>
      </c>
      <c r="E43" s="114" t="s">
        <v>124</v>
      </c>
      <c r="F43" s="119">
        <f>SUM(F40:F42)</f>
        <v>0</v>
      </c>
      <c r="G43" s="119">
        <f>SUM(G40:G42)</f>
        <v>30812</v>
      </c>
    </row>
    <row r="44" spans="1:8" s="111" customFormat="1" ht="20.100000000000001" customHeight="1" x14ac:dyDescent="0.2">
      <c r="A44" s="114" t="s">
        <v>45</v>
      </c>
      <c r="B44" s="121">
        <f>SUM(B43,B39,B38,B37,B34)</f>
        <v>488914</v>
      </c>
      <c r="C44" s="121">
        <f>SUM(C43,C39,C38,C37,C34)</f>
        <v>474797</v>
      </c>
      <c r="E44" s="114" t="s">
        <v>45</v>
      </c>
      <c r="F44" s="121">
        <f>SUM(F43,F39,F38,F37,F34)</f>
        <v>421871</v>
      </c>
      <c r="G44" s="121">
        <f>SUM(G43,G39,G38,G37,G34)</f>
        <v>414260</v>
      </c>
    </row>
    <row r="45" spans="1:8" s="111" customFormat="1" ht="20.100000000000001" customHeight="1" x14ac:dyDescent="0.2">
      <c r="A45" s="122"/>
      <c r="B45" s="123"/>
      <c r="C45" s="123"/>
      <c r="E45" s="118"/>
      <c r="F45" s="113"/>
      <c r="G45" s="113"/>
    </row>
    <row r="47" spans="1:8" x14ac:dyDescent="0.2">
      <c r="A47" s="253" t="s">
        <v>22</v>
      </c>
      <c r="B47" s="253"/>
      <c r="C47" s="253"/>
      <c r="D47" s="253"/>
      <c r="E47" s="253" t="s">
        <v>75</v>
      </c>
      <c r="F47" s="253"/>
      <c r="G47" s="253"/>
      <c r="H47" s="253"/>
    </row>
    <row r="48" spans="1:8" x14ac:dyDescent="0.2">
      <c r="A48" s="253" t="s">
        <v>52</v>
      </c>
      <c r="B48" s="253"/>
      <c r="C48" s="253"/>
      <c r="D48" s="253"/>
    </row>
    <row r="50" spans="1:7" ht="45" x14ac:dyDescent="0.2">
      <c r="A50" s="11" t="s">
        <v>4</v>
      </c>
      <c r="B50" s="11" t="s">
        <v>95</v>
      </c>
      <c r="C50" s="11" t="s">
        <v>96</v>
      </c>
      <c r="E50" s="11" t="s">
        <v>4</v>
      </c>
      <c r="F50" s="11" t="s">
        <v>95</v>
      </c>
      <c r="G50" s="11" t="s">
        <v>96</v>
      </c>
    </row>
    <row r="51" spans="1:7" ht="15" x14ac:dyDescent="0.2">
      <c r="A51" s="11"/>
      <c r="B51" s="112">
        <v>41640</v>
      </c>
      <c r="C51" s="112">
        <v>42004</v>
      </c>
      <c r="E51" s="11"/>
      <c r="F51" s="112">
        <v>41640</v>
      </c>
      <c r="G51" s="112">
        <v>42004</v>
      </c>
    </row>
    <row r="52" spans="1:7" ht="18.2" customHeight="1" x14ac:dyDescent="0.25">
      <c r="A52" s="12" t="s">
        <v>32</v>
      </c>
      <c r="B52" s="126"/>
      <c r="C52" s="126"/>
      <c r="E52" s="12" t="s">
        <v>32</v>
      </c>
      <c r="F52"/>
      <c r="G52"/>
    </row>
    <row r="53" spans="1:7" ht="18.2" customHeight="1" x14ac:dyDescent="0.2">
      <c r="A53" s="13" t="s">
        <v>47</v>
      </c>
      <c r="B53" s="14">
        <v>0</v>
      </c>
      <c r="C53" s="14">
        <v>53</v>
      </c>
      <c r="E53" s="13" t="s">
        <v>47</v>
      </c>
      <c r="F53" s="14">
        <v>1254</v>
      </c>
      <c r="G53" s="14">
        <v>813</v>
      </c>
    </row>
    <row r="54" spans="1:7" ht="18.2" customHeight="1" x14ac:dyDescent="0.2">
      <c r="A54" s="13" t="s">
        <v>48</v>
      </c>
      <c r="B54" s="14">
        <v>26764</v>
      </c>
      <c r="C54" s="14">
        <v>25853</v>
      </c>
      <c r="E54" s="13" t="s">
        <v>48</v>
      </c>
      <c r="F54" s="14">
        <v>12374</v>
      </c>
      <c r="G54" s="14">
        <v>10790</v>
      </c>
    </row>
    <row r="55" spans="1:7" ht="18.2" customHeight="1" x14ac:dyDescent="0.2">
      <c r="A55" s="13" t="s">
        <v>53</v>
      </c>
      <c r="B55" s="14">
        <v>0</v>
      </c>
      <c r="C55" s="14">
        <v>0</v>
      </c>
      <c r="E55" s="13" t="s">
        <v>53</v>
      </c>
      <c r="F55" s="14">
        <v>0</v>
      </c>
      <c r="G55" s="14">
        <v>0</v>
      </c>
    </row>
    <row r="56" spans="1:7" ht="36" customHeight="1" x14ac:dyDescent="0.2">
      <c r="A56" s="13" t="s">
        <v>97</v>
      </c>
      <c r="B56" s="14">
        <v>0</v>
      </c>
      <c r="C56" s="14">
        <v>0</v>
      </c>
      <c r="E56" s="13" t="s">
        <v>97</v>
      </c>
      <c r="F56" s="14">
        <v>0</v>
      </c>
      <c r="G56" s="14">
        <v>0</v>
      </c>
    </row>
    <row r="57" spans="1:7" ht="37.5" customHeight="1" x14ac:dyDescent="0.2">
      <c r="A57" s="15" t="s">
        <v>98</v>
      </c>
      <c r="B57" s="16">
        <f>SUM(B53:B56)</f>
        <v>26764</v>
      </c>
      <c r="C57" s="16">
        <f>SUM(C53:C56)</f>
        <v>25906</v>
      </c>
      <c r="E57" s="15" t="s">
        <v>98</v>
      </c>
      <c r="F57" s="16">
        <f>SUM(F53:F56)</f>
        <v>13628</v>
      </c>
      <c r="G57" s="16">
        <f>SUM(G53:G56)</f>
        <v>11603</v>
      </c>
    </row>
    <row r="58" spans="1:7" ht="18.2" customHeight="1" x14ac:dyDescent="0.2">
      <c r="A58" s="13" t="s">
        <v>49</v>
      </c>
      <c r="B58" s="14">
        <v>0</v>
      </c>
      <c r="C58" s="14">
        <v>0</v>
      </c>
      <c r="E58" s="13" t="s">
        <v>49</v>
      </c>
      <c r="F58" s="14">
        <v>0</v>
      </c>
      <c r="G58" s="14">
        <v>0</v>
      </c>
    </row>
    <row r="59" spans="1:7" ht="18.2" customHeight="1" x14ac:dyDescent="0.2">
      <c r="A59" s="13" t="s">
        <v>99</v>
      </c>
      <c r="B59" s="14">
        <v>0</v>
      </c>
      <c r="C59" s="14">
        <v>0</v>
      </c>
      <c r="E59" s="13" t="s">
        <v>99</v>
      </c>
      <c r="F59" s="14">
        <v>0</v>
      </c>
      <c r="G59" s="14">
        <v>0</v>
      </c>
    </row>
    <row r="60" spans="1:7" ht="28.5" customHeight="1" x14ac:dyDescent="0.2">
      <c r="A60" s="15" t="s">
        <v>100</v>
      </c>
      <c r="B60" s="14">
        <f>SUM(B58:B59)</f>
        <v>0</v>
      </c>
      <c r="C60" s="14">
        <f t="shared" ref="C60" si="12">SUM(C58:C59)</f>
        <v>0</v>
      </c>
      <c r="E60" s="15" t="s">
        <v>100</v>
      </c>
      <c r="F60" s="14">
        <f>SUM(F58:F59)</f>
        <v>0</v>
      </c>
      <c r="G60" s="14">
        <f t="shared" ref="G60" si="13">SUM(G58:G59)</f>
        <v>0</v>
      </c>
    </row>
    <row r="61" spans="1:7" ht="18.2" customHeight="1" x14ac:dyDescent="0.2">
      <c r="A61" s="15" t="s">
        <v>101</v>
      </c>
      <c r="B61" s="16">
        <v>2106</v>
      </c>
      <c r="C61" s="16">
        <v>415</v>
      </c>
      <c r="E61" s="15" t="s">
        <v>101</v>
      </c>
      <c r="F61" s="16">
        <v>23290</v>
      </c>
      <c r="G61" s="16">
        <v>3258</v>
      </c>
    </row>
    <row r="62" spans="1:7" ht="18.2" customHeight="1" x14ac:dyDescent="0.2">
      <c r="A62" s="13" t="s">
        <v>103</v>
      </c>
      <c r="B62" s="14">
        <v>0</v>
      </c>
      <c r="C62" s="14">
        <v>0</v>
      </c>
      <c r="E62" s="13" t="s">
        <v>103</v>
      </c>
      <c r="F62" s="14">
        <v>234</v>
      </c>
      <c r="G62" s="14">
        <v>56</v>
      </c>
    </row>
    <row r="63" spans="1:7" ht="18.2" customHeight="1" x14ac:dyDescent="0.2">
      <c r="A63" s="13" t="s">
        <v>104</v>
      </c>
      <c r="B63" s="14">
        <v>0</v>
      </c>
      <c r="C63" s="14">
        <v>0</v>
      </c>
      <c r="E63" s="13" t="s">
        <v>104</v>
      </c>
      <c r="F63" s="14">
        <v>0</v>
      </c>
      <c r="G63" s="14">
        <v>908</v>
      </c>
    </row>
    <row r="64" spans="1:7" ht="18.2" customHeight="1" x14ac:dyDescent="0.2">
      <c r="A64" s="15" t="s">
        <v>102</v>
      </c>
      <c r="B64" s="16">
        <f>SUM(B62:B63)</f>
        <v>0</v>
      </c>
      <c r="C64" s="16">
        <f t="shared" ref="C64" si="14">SUM(C62:C63)</f>
        <v>0</v>
      </c>
      <c r="E64" s="15" t="s">
        <v>102</v>
      </c>
      <c r="F64" s="16">
        <v>234</v>
      </c>
      <c r="G64" s="16">
        <v>964</v>
      </c>
    </row>
    <row r="65" spans="1:7" ht="35.25" customHeight="1" x14ac:dyDescent="0.2">
      <c r="A65" s="15" t="s">
        <v>105</v>
      </c>
      <c r="B65" s="16">
        <v>990</v>
      </c>
      <c r="C65" s="16">
        <v>0</v>
      </c>
      <c r="E65" s="15" t="s">
        <v>105</v>
      </c>
      <c r="F65" s="16">
        <v>31</v>
      </c>
      <c r="G65" s="16">
        <v>18264</v>
      </c>
    </row>
    <row r="66" spans="1:7" ht="35.25" customHeight="1" x14ac:dyDescent="0.2">
      <c r="A66" s="13" t="s">
        <v>106</v>
      </c>
      <c r="B66" s="14">
        <v>0</v>
      </c>
      <c r="C66" s="14">
        <v>0</v>
      </c>
      <c r="E66" s="13" t="s">
        <v>106</v>
      </c>
      <c r="F66" s="14">
        <v>0</v>
      </c>
      <c r="G66" s="14">
        <v>20</v>
      </c>
    </row>
    <row r="67" spans="1:7" ht="30.75" customHeight="1" x14ac:dyDescent="0.2">
      <c r="A67" s="13" t="s">
        <v>107</v>
      </c>
      <c r="B67" s="14">
        <v>0</v>
      </c>
      <c r="C67" s="14">
        <v>0</v>
      </c>
      <c r="E67" s="13" t="s">
        <v>107</v>
      </c>
      <c r="F67" s="14">
        <v>0</v>
      </c>
      <c r="G67" s="14">
        <v>107</v>
      </c>
    </row>
    <row r="68" spans="1:7" ht="18.2" customHeight="1" x14ac:dyDescent="0.2">
      <c r="A68" s="13" t="s">
        <v>108</v>
      </c>
      <c r="B68" s="14">
        <v>0</v>
      </c>
      <c r="C68" s="14">
        <v>0</v>
      </c>
      <c r="E68" s="13" t="s">
        <v>108</v>
      </c>
      <c r="F68" s="14">
        <v>0</v>
      </c>
      <c r="G68" s="14">
        <v>0</v>
      </c>
    </row>
    <row r="69" spans="1:7" ht="18.2" customHeight="1" x14ac:dyDescent="0.2">
      <c r="A69" s="114" t="s">
        <v>109</v>
      </c>
      <c r="B69" s="16">
        <f>SUM(B66:B68)</f>
        <v>0</v>
      </c>
      <c r="C69" s="16">
        <f>SUM(C66:C68)</f>
        <v>0</v>
      </c>
      <c r="E69" s="114" t="s">
        <v>109</v>
      </c>
      <c r="F69" s="16">
        <f>SUM(F66:F68)</f>
        <v>0</v>
      </c>
      <c r="G69" s="16">
        <f>SUM(G66:G68)</f>
        <v>127</v>
      </c>
    </row>
    <row r="70" spans="1:7" ht="18.2" customHeight="1" x14ac:dyDescent="0.2">
      <c r="A70" s="15" t="s">
        <v>44</v>
      </c>
      <c r="B70" s="16">
        <f>SUM(B57+B60+B61+B64+B65+B69)</f>
        <v>29860</v>
      </c>
      <c r="C70" s="16">
        <f>SUM(C57+C60+C61+C64+C65+C69)</f>
        <v>26321</v>
      </c>
      <c r="E70" s="15" t="s">
        <v>44</v>
      </c>
      <c r="F70" s="16">
        <f>SUM(F57+F60+F61+F64+F65+F69)</f>
        <v>37183</v>
      </c>
      <c r="G70" s="16">
        <f>SUM(G57+G60+G61+G64+G65+G69)</f>
        <v>34216</v>
      </c>
    </row>
    <row r="71" spans="1:7" ht="18.2" customHeight="1" x14ac:dyDescent="0.2">
      <c r="A71" s="118" t="s">
        <v>33</v>
      </c>
      <c r="B71" s="116"/>
      <c r="C71" s="116"/>
      <c r="E71" s="118" t="s">
        <v>33</v>
      </c>
      <c r="F71" s="116"/>
      <c r="G71" s="116"/>
    </row>
    <row r="72" spans="1:7" ht="18.2" customHeight="1" x14ac:dyDescent="0.2">
      <c r="A72" s="115" t="s">
        <v>110</v>
      </c>
      <c r="B72" s="117">
        <v>41575</v>
      </c>
      <c r="C72" s="117">
        <v>41575</v>
      </c>
      <c r="E72" s="115" t="s">
        <v>110</v>
      </c>
      <c r="F72" s="117">
        <v>26710</v>
      </c>
      <c r="G72" s="117">
        <v>26710</v>
      </c>
    </row>
    <row r="73" spans="1:7" ht="18.2" customHeight="1" x14ac:dyDescent="0.2">
      <c r="A73" s="13" t="s">
        <v>111</v>
      </c>
      <c r="B73" s="16">
        <v>0</v>
      </c>
      <c r="C73" s="16">
        <v>0</v>
      </c>
      <c r="E73" s="13" t="s">
        <v>111</v>
      </c>
      <c r="F73" s="16">
        <v>0</v>
      </c>
      <c r="G73" s="16">
        <v>0</v>
      </c>
    </row>
    <row r="74" spans="1:7" ht="18.2" customHeight="1" x14ac:dyDescent="0.2">
      <c r="A74" s="13" t="s">
        <v>112</v>
      </c>
      <c r="B74" s="14">
        <v>2106</v>
      </c>
      <c r="C74" s="14">
        <v>2106</v>
      </c>
      <c r="E74" s="13" t="s">
        <v>112</v>
      </c>
      <c r="F74" s="14">
        <v>23290</v>
      </c>
      <c r="G74" s="14">
        <v>23290</v>
      </c>
    </row>
    <row r="75" spans="1:7" ht="31.5" customHeight="1" x14ac:dyDescent="0.2">
      <c r="A75" s="13" t="s">
        <v>113</v>
      </c>
      <c r="B75" s="14">
        <v>-13821</v>
      </c>
      <c r="C75" s="14">
        <v>-13821</v>
      </c>
      <c r="E75" s="13" t="s">
        <v>113</v>
      </c>
      <c r="F75" s="14">
        <v>-13018</v>
      </c>
      <c r="G75" s="14">
        <v>-13018</v>
      </c>
    </row>
    <row r="76" spans="1:7" ht="18.2" customHeight="1" x14ac:dyDescent="0.2">
      <c r="A76" s="13" t="s">
        <v>114</v>
      </c>
      <c r="B76" s="14">
        <v>0</v>
      </c>
      <c r="C76" s="14">
        <v>0</v>
      </c>
      <c r="E76" s="13" t="s">
        <v>114</v>
      </c>
      <c r="F76" s="14">
        <v>0</v>
      </c>
      <c r="G76" s="14">
        <v>0</v>
      </c>
    </row>
    <row r="77" spans="1:7" ht="18.2" customHeight="1" x14ac:dyDescent="0.2">
      <c r="A77" s="13" t="s">
        <v>115</v>
      </c>
      <c r="B77" s="14">
        <v>0</v>
      </c>
      <c r="C77" s="14">
        <v>-13118</v>
      </c>
      <c r="E77" s="13" t="s">
        <v>115</v>
      </c>
      <c r="F77" s="14">
        <v>0</v>
      </c>
      <c r="G77" s="14">
        <v>-2871</v>
      </c>
    </row>
    <row r="78" spans="1:7" x14ac:dyDescent="0.2">
      <c r="A78" s="15" t="s">
        <v>50</v>
      </c>
      <c r="B78" s="16">
        <f>SUM(B72:B77)</f>
        <v>29860</v>
      </c>
      <c r="C78" s="16">
        <f t="shared" ref="C78" si="15">SUM(C72:C77)</f>
        <v>16742</v>
      </c>
      <c r="E78" s="15" t="s">
        <v>50</v>
      </c>
      <c r="F78" s="16">
        <f>SUM(F72:F77)</f>
        <v>36982</v>
      </c>
      <c r="G78" s="16">
        <f t="shared" ref="G78" si="16">SUM(G72:G77)</f>
        <v>34111</v>
      </c>
    </row>
    <row r="79" spans="1:7" ht="25.5" x14ac:dyDescent="0.2">
      <c r="A79" s="13" t="s">
        <v>116</v>
      </c>
      <c r="B79" s="14">
        <v>0</v>
      </c>
      <c r="C79" s="14">
        <v>0</v>
      </c>
      <c r="E79" s="13" t="s">
        <v>116</v>
      </c>
      <c r="F79" s="14">
        <v>201</v>
      </c>
      <c r="G79" s="14">
        <v>0</v>
      </c>
    </row>
    <row r="80" spans="1:7" ht="25.5" x14ac:dyDescent="0.2">
      <c r="A80" s="13" t="s">
        <v>117</v>
      </c>
      <c r="B80" s="14">
        <v>0</v>
      </c>
      <c r="C80" s="14">
        <v>0</v>
      </c>
      <c r="E80" s="13" t="s">
        <v>117</v>
      </c>
      <c r="F80" s="14">
        <v>0</v>
      </c>
      <c r="G80" s="14">
        <v>0</v>
      </c>
    </row>
    <row r="81" spans="1:7" x14ac:dyDescent="0.2">
      <c r="A81" s="15" t="s">
        <v>118</v>
      </c>
      <c r="B81" s="16">
        <f>SUM(B79:B80)</f>
        <v>0</v>
      </c>
      <c r="C81" s="16">
        <f t="shared" ref="C81" si="17">SUM(C79:C80)</f>
        <v>0</v>
      </c>
      <c r="E81" s="15" t="s">
        <v>118</v>
      </c>
      <c r="F81" s="16">
        <f>SUM(F79:F80)</f>
        <v>201</v>
      </c>
      <c r="G81" s="16">
        <f t="shared" ref="G81" si="18">SUM(G79:G80)</f>
        <v>0</v>
      </c>
    </row>
    <row r="82" spans="1:7" ht="25.5" x14ac:dyDescent="0.2">
      <c r="A82" s="15" t="s">
        <v>119</v>
      </c>
      <c r="B82" s="119">
        <v>0</v>
      </c>
      <c r="C82" s="119">
        <v>0</v>
      </c>
      <c r="E82" s="15" t="s">
        <v>119</v>
      </c>
      <c r="F82" s="119">
        <v>0</v>
      </c>
      <c r="G82" s="119">
        <v>0</v>
      </c>
    </row>
    <row r="83" spans="1:7" ht="25.5" x14ac:dyDescent="0.2">
      <c r="A83" s="15" t="s">
        <v>120</v>
      </c>
      <c r="B83" s="119">
        <v>0</v>
      </c>
      <c r="C83" s="119">
        <v>0</v>
      </c>
      <c r="E83" s="15" t="s">
        <v>120</v>
      </c>
      <c r="F83" s="119">
        <v>0</v>
      </c>
      <c r="G83" s="119">
        <v>0</v>
      </c>
    </row>
    <row r="84" spans="1:7" ht="25.5" x14ac:dyDescent="0.2">
      <c r="A84" s="13" t="s">
        <v>121</v>
      </c>
      <c r="B84" s="120">
        <v>0</v>
      </c>
      <c r="C84" s="120">
        <v>0</v>
      </c>
      <c r="E84" s="13" t="s">
        <v>121</v>
      </c>
      <c r="F84" s="120">
        <v>0</v>
      </c>
      <c r="G84" s="120">
        <v>0</v>
      </c>
    </row>
    <row r="85" spans="1:7" ht="25.5" x14ac:dyDescent="0.2">
      <c r="A85" s="13" t="s">
        <v>122</v>
      </c>
      <c r="B85" s="120">
        <v>0</v>
      </c>
      <c r="C85" s="127">
        <v>9579</v>
      </c>
      <c r="E85" s="13" t="s">
        <v>122</v>
      </c>
      <c r="F85" s="120">
        <v>0</v>
      </c>
      <c r="G85" s="120">
        <v>105</v>
      </c>
    </row>
    <row r="86" spans="1:7" x14ac:dyDescent="0.2">
      <c r="A86" s="13" t="s">
        <v>123</v>
      </c>
      <c r="B86" s="120">
        <v>0</v>
      </c>
      <c r="C86" s="120">
        <v>0</v>
      </c>
      <c r="E86" s="13" t="s">
        <v>123</v>
      </c>
      <c r="F86" s="120">
        <v>0</v>
      </c>
      <c r="G86" s="120">
        <v>0</v>
      </c>
    </row>
    <row r="87" spans="1:7" x14ac:dyDescent="0.2">
      <c r="A87" s="114" t="s">
        <v>124</v>
      </c>
      <c r="B87" s="119">
        <f>SUM(B84:B86)</f>
        <v>0</v>
      </c>
      <c r="C87" s="119">
        <f>SUM(C84:C86)</f>
        <v>9579</v>
      </c>
      <c r="E87" s="114" t="s">
        <v>124</v>
      </c>
      <c r="F87" s="119">
        <f>SUM(F84:F86)</f>
        <v>0</v>
      </c>
      <c r="G87" s="119">
        <f>SUM(G84:G86)</f>
        <v>105</v>
      </c>
    </row>
    <row r="88" spans="1:7" x14ac:dyDescent="0.2">
      <c r="A88" s="114" t="s">
        <v>45</v>
      </c>
      <c r="B88" s="121">
        <f>SUM(B87,B83,B82,B81,B78)</f>
        <v>29860</v>
      </c>
      <c r="C88" s="121">
        <f>SUM(C87,C83,C82,C81,C78)</f>
        <v>26321</v>
      </c>
      <c r="E88" s="114" t="s">
        <v>45</v>
      </c>
      <c r="F88" s="121">
        <f>SUM(F87,F83,F82,F81,F78)</f>
        <v>37183</v>
      </c>
      <c r="G88" s="121">
        <f>SUM(G87,G83,G82,G81,G78)</f>
        <v>34216</v>
      </c>
    </row>
    <row r="91" spans="1:7" ht="15.75" x14ac:dyDescent="0.2">
      <c r="A91" s="279" t="s">
        <v>368</v>
      </c>
      <c r="B91" s="279"/>
    </row>
  </sheetData>
  <mergeCells count="10">
    <mergeCell ref="A91:B91"/>
    <mergeCell ref="A47:D47"/>
    <mergeCell ref="A48:D48"/>
    <mergeCell ref="E47:H47"/>
    <mergeCell ref="F1:G1"/>
    <mergeCell ref="A5:C5"/>
    <mergeCell ref="A3:D3"/>
    <mergeCell ref="A4:D4"/>
    <mergeCell ref="E3:H3"/>
    <mergeCell ref="A1:E1"/>
  </mergeCells>
  <pageMargins left="0.75" right="0.75" top="1" bottom="1" header="0.5" footer="0.5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zoomScaleNormal="100" workbookViewId="0">
      <selection activeCell="A141" sqref="A141:B141"/>
    </sheetView>
  </sheetViews>
  <sheetFormatPr defaultRowHeight="15" x14ac:dyDescent="0.25"/>
  <cols>
    <col min="1" max="1" width="54.28515625" customWidth="1"/>
    <col min="2" max="2" width="17" customWidth="1"/>
    <col min="3" max="4" width="16.140625" customWidth="1"/>
    <col min="5" max="5" width="19.28515625" customWidth="1"/>
    <col min="257" max="257" width="54.28515625" customWidth="1"/>
    <col min="258" max="258" width="17" customWidth="1"/>
    <col min="259" max="260" width="16.140625" customWidth="1"/>
    <col min="261" max="261" width="19.28515625" customWidth="1"/>
    <col min="513" max="513" width="54.28515625" customWidth="1"/>
    <col min="514" max="514" width="17" customWidth="1"/>
    <col min="515" max="516" width="16.140625" customWidth="1"/>
    <col min="517" max="517" width="19.28515625" customWidth="1"/>
    <col min="769" max="769" width="54.28515625" customWidth="1"/>
    <col min="770" max="770" width="17" customWidth="1"/>
    <col min="771" max="772" width="16.140625" customWidth="1"/>
    <col min="773" max="773" width="19.28515625" customWidth="1"/>
    <col min="1025" max="1025" width="54.28515625" customWidth="1"/>
    <col min="1026" max="1026" width="17" customWidth="1"/>
    <col min="1027" max="1028" width="16.140625" customWidth="1"/>
    <col min="1029" max="1029" width="19.28515625" customWidth="1"/>
    <col min="1281" max="1281" width="54.28515625" customWidth="1"/>
    <col min="1282" max="1282" width="17" customWidth="1"/>
    <col min="1283" max="1284" width="16.140625" customWidth="1"/>
    <col min="1285" max="1285" width="19.28515625" customWidth="1"/>
    <col min="1537" max="1537" width="54.28515625" customWidth="1"/>
    <col min="1538" max="1538" width="17" customWidth="1"/>
    <col min="1539" max="1540" width="16.140625" customWidth="1"/>
    <col min="1541" max="1541" width="19.28515625" customWidth="1"/>
    <col min="1793" max="1793" width="54.28515625" customWidth="1"/>
    <col min="1794" max="1794" width="17" customWidth="1"/>
    <col min="1795" max="1796" width="16.140625" customWidth="1"/>
    <col min="1797" max="1797" width="19.28515625" customWidth="1"/>
    <col min="2049" max="2049" width="54.28515625" customWidth="1"/>
    <col min="2050" max="2050" width="17" customWidth="1"/>
    <col min="2051" max="2052" width="16.140625" customWidth="1"/>
    <col min="2053" max="2053" width="19.28515625" customWidth="1"/>
    <col min="2305" max="2305" width="54.28515625" customWidth="1"/>
    <col min="2306" max="2306" width="17" customWidth="1"/>
    <col min="2307" max="2308" width="16.140625" customWidth="1"/>
    <col min="2309" max="2309" width="19.28515625" customWidth="1"/>
    <col min="2561" max="2561" width="54.28515625" customWidth="1"/>
    <col min="2562" max="2562" width="17" customWidth="1"/>
    <col min="2563" max="2564" width="16.140625" customWidth="1"/>
    <col min="2565" max="2565" width="19.28515625" customWidth="1"/>
    <col min="2817" max="2817" width="54.28515625" customWidth="1"/>
    <col min="2818" max="2818" width="17" customWidth="1"/>
    <col min="2819" max="2820" width="16.140625" customWidth="1"/>
    <col min="2821" max="2821" width="19.28515625" customWidth="1"/>
    <col min="3073" max="3073" width="54.28515625" customWidth="1"/>
    <col min="3074" max="3074" width="17" customWidth="1"/>
    <col min="3075" max="3076" width="16.140625" customWidth="1"/>
    <col min="3077" max="3077" width="19.28515625" customWidth="1"/>
    <col min="3329" max="3329" width="54.28515625" customWidth="1"/>
    <col min="3330" max="3330" width="17" customWidth="1"/>
    <col min="3331" max="3332" width="16.140625" customWidth="1"/>
    <col min="3333" max="3333" width="19.28515625" customWidth="1"/>
    <col min="3585" max="3585" width="54.28515625" customWidth="1"/>
    <col min="3586" max="3586" width="17" customWidth="1"/>
    <col min="3587" max="3588" width="16.140625" customWidth="1"/>
    <col min="3589" max="3589" width="19.28515625" customWidth="1"/>
    <col min="3841" max="3841" width="54.28515625" customWidth="1"/>
    <col min="3842" max="3842" width="17" customWidth="1"/>
    <col min="3843" max="3844" width="16.140625" customWidth="1"/>
    <col min="3845" max="3845" width="19.28515625" customWidth="1"/>
    <col min="4097" max="4097" width="54.28515625" customWidth="1"/>
    <col min="4098" max="4098" width="17" customWidth="1"/>
    <col min="4099" max="4100" width="16.140625" customWidth="1"/>
    <col min="4101" max="4101" width="19.28515625" customWidth="1"/>
    <col min="4353" max="4353" width="54.28515625" customWidth="1"/>
    <col min="4354" max="4354" width="17" customWidth="1"/>
    <col min="4355" max="4356" width="16.140625" customWidth="1"/>
    <col min="4357" max="4357" width="19.28515625" customWidth="1"/>
    <col min="4609" max="4609" width="54.28515625" customWidth="1"/>
    <col min="4610" max="4610" width="17" customWidth="1"/>
    <col min="4611" max="4612" width="16.140625" customWidth="1"/>
    <col min="4613" max="4613" width="19.28515625" customWidth="1"/>
    <col min="4865" max="4865" width="54.28515625" customWidth="1"/>
    <col min="4866" max="4866" width="17" customWidth="1"/>
    <col min="4867" max="4868" width="16.140625" customWidth="1"/>
    <col min="4869" max="4869" width="19.28515625" customWidth="1"/>
    <col min="5121" max="5121" width="54.28515625" customWidth="1"/>
    <col min="5122" max="5122" width="17" customWidth="1"/>
    <col min="5123" max="5124" width="16.140625" customWidth="1"/>
    <col min="5125" max="5125" width="19.28515625" customWidth="1"/>
    <col min="5377" max="5377" width="54.28515625" customWidth="1"/>
    <col min="5378" max="5378" width="17" customWidth="1"/>
    <col min="5379" max="5380" width="16.140625" customWidth="1"/>
    <col min="5381" max="5381" width="19.28515625" customWidth="1"/>
    <col min="5633" max="5633" width="54.28515625" customWidth="1"/>
    <col min="5634" max="5634" width="17" customWidth="1"/>
    <col min="5635" max="5636" width="16.140625" customWidth="1"/>
    <col min="5637" max="5637" width="19.28515625" customWidth="1"/>
    <col min="5889" max="5889" width="54.28515625" customWidth="1"/>
    <col min="5890" max="5890" width="17" customWidth="1"/>
    <col min="5891" max="5892" width="16.140625" customWidth="1"/>
    <col min="5893" max="5893" width="19.28515625" customWidth="1"/>
    <col min="6145" max="6145" width="54.28515625" customWidth="1"/>
    <col min="6146" max="6146" width="17" customWidth="1"/>
    <col min="6147" max="6148" width="16.140625" customWidth="1"/>
    <col min="6149" max="6149" width="19.28515625" customWidth="1"/>
    <col min="6401" max="6401" width="54.28515625" customWidth="1"/>
    <col min="6402" max="6402" width="17" customWidth="1"/>
    <col min="6403" max="6404" width="16.140625" customWidth="1"/>
    <col min="6405" max="6405" width="19.28515625" customWidth="1"/>
    <col min="6657" max="6657" width="54.28515625" customWidth="1"/>
    <col min="6658" max="6658" width="17" customWidth="1"/>
    <col min="6659" max="6660" width="16.140625" customWidth="1"/>
    <col min="6661" max="6661" width="19.28515625" customWidth="1"/>
    <col min="6913" max="6913" width="54.28515625" customWidth="1"/>
    <col min="6914" max="6914" width="17" customWidth="1"/>
    <col min="6915" max="6916" width="16.140625" customWidth="1"/>
    <col min="6917" max="6917" width="19.28515625" customWidth="1"/>
    <col min="7169" max="7169" width="54.28515625" customWidth="1"/>
    <col min="7170" max="7170" width="17" customWidth="1"/>
    <col min="7171" max="7172" width="16.140625" customWidth="1"/>
    <col min="7173" max="7173" width="19.28515625" customWidth="1"/>
    <col min="7425" max="7425" width="54.28515625" customWidth="1"/>
    <col min="7426" max="7426" width="17" customWidth="1"/>
    <col min="7427" max="7428" width="16.140625" customWidth="1"/>
    <col min="7429" max="7429" width="19.28515625" customWidth="1"/>
    <col min="7681" max="7681" width="54.28515625" customWidth="1"/>
    <col min="7682" max="7682" width="17" customWidth="1"/>
    <col min="7683" max="7684" width="16.140625" customWidth="1"/>
    <col min="7685" max="7685" width="19.28515625" customWidth="1"/>
    <col min="7937" max="7937" width="54.28515625" customWidth="1"/>
    <col min="7938" max="7938" width="17" customWidth="1"/>
    <col min="7939" max="7940" width="16.140625" customWidth="1"/>
    <col min="7941" max="7941" width="19.28515625" customWidth="1"/>
    <col min="8193" max="8193" width="54.28515625" customWidth="1"/>
    <col min="8194" max="8194" width="17" customWidth="1"/>
    <col min="8195" max="8196" width="16.140625" customWidth="1"/>
    <col min="8197" max="8197" width="19.28515625" customWidth="1"/>
    <col min="8449" max="8449" width="54.28515625" customWidth="1"/>
    <col min="8450" max="8450" width="17" customWidth="1"/>
    <col min="8451" max="8452" width="16.140625" customWidth="1"/>
    <col min="8453" max="8453" width="19.28515625" customWidth="1"/>
    <col min="8705" max="8705" width="54.28515625" customWidth="1"/>
    <col min="8706" max="8706" width="17" customWidth="1"/>
    <col min="8707" max="8708" width="16.140625" customWidth="1"/>
    <col min="8709" max="8709" width="19.28515625" customWidth="1"/>
    <col min="8961" max="8961" width="54.28515625" customWidth="1"/>
    <col min="8962" max="8962" width="17" customWidth="1"/>
    <col min="8963" max="8964" width="16.140625" customWidth="1"/>
    <col min="8965" max="8965" width="19.28515625" customWidth="1"/>
    <col min="9217" max="9217" width="54.28515625" customWidth="1"/>
    <col min="9218" max="9218" width="17" customWidth="1"/>
    <col min="9219" max="9220" width="16.140625" customWidth="1"/>
    <col min="9221" max="9221" width="19.28515625" customWidth="1"/>
    <col min="9473" max="9473" width="54.28515625" customWidth="1"/>
    <col min="9474" max="9474" width="17" customWidth="1"/>
    <col min="9475" max="9476" width="16.140625" customWidth="1"/>
    <col min="9477" max="9477" width="19.28515625" customWidth="1"/>
    <col min="9729" max="9729" width="54.28515625" customWidth="1"/>
    <col min="9730" max="9730" width="17" customWidth="1"/>
    <col min="9731" max="9732" width="16.140625" customWidth="1"/>
    <col min="9733" max="9733" width="19.28515625" customWidth="1"/>
    <col min="9985" max="9985" width="54.28515625" customWidth="1"/>
    <col min="9986" max="9986" width="17" customWidth="1"/>
    <col min="9987" max="9988" width="16.140625" customWidth="1"/>
    <col min="9989" max="9989" width="19.28515625" customWidth="1"/>
    <col min="10241" max="10241" width="54.28515625" customWidth="1"/>
    <col min="10242" max="10242" width="17" customWidth="1"/>
    <col min="10243" max="10244" width="16.140625" customWidth="1"/>
    <col min="10245" max="10245" width="19.28515625" customWidth="1"/>
    <col min="10497" max="10497" width="54.28515625" customWidth="1"/>
    <col min="10498" max="10498" width="17" customWidth="1"/>
    <col min="10499" max="10500" width="16.140625" customWidth="1"/>
    <col min="10501" max="10501" width="19.28515625" customWidth="1"/>
    <col min="10753" max="10753" width="54.28515625" customWidth="1"/>
    <col min="10754" max="10754" width="17" customWidth="1"/>
    <col min="10755" max="10756" width="16.140625" customWidth="1"/>
    <col min="10757" max="10757" width="19.28515625" customWidth="1"/>
    <col min="11009" max="11009" width="54.28515625" customWidth="1"/>
    <col min="11010" max="11010" width="17" customWidth="1"/>
    <col min="11011" max="11012" width="16.140625" customWidth="1"/>
    <col min="11013" max="11013" width="19.28515625" customWidth="1"/>
    <col min="11265" max="11265" width="54.28515625" customWidth="1"/>
    <col min="11266" max="11266" width="17" customWidth="1"/>
    <col min="11267" max="11268" width="16.140625" customWidth="1"/>
    <col min="11269" max="11269" width="19.28515625" customWidth="1"/>
    <col min="11521" max="11521" width="54.28515625" customWidth="1"/>
    <col min="11522" max="11522" width="17" customWidth="1"/>
    <col min="11523" max="11524" width="16.140625" customWidth="1"/>
    <col min="11525" max="11525" width="19.28515625" customWidth="1"/>
    <col min="11777" max="11777" width="54.28515625" customWidth="1"/>
    <col min="11778" max="11778" width="17" customWidth="1"/>
    <col min="11779" max="11780" width="16.140625" customWidth="1"/>
    <col min="11781" max="11781" width="19.28515625" customWidth="1"/>
    <col min="12033" max="12033" width="54.28515625" customWidth="1"/>
    <col min="12034" max="12034" width="17" customWidth="1"/>
    <col min="12035" max="12036" width="16.140625" customWidth="1"/>
    <col min="12037" max="12037" width="19.28515625" customWidth="1"/>
    <col min="12289" max="12289" width="54.28515625" customWidth="1"/>
    <col min="12290" max="12290" width="17" customWidth="1"/>
    <col min="12291" max="12292" width="16.140625" customWidth="1"/>
    <col min="12293" max="12293" width="19.28515625" customWidth="1"/>
    <col min="12545" max="12545" width="54.28515625" customWidth="1"/>
    <col min="12546" max="12546" width="17" customWidth="1"/>
    <col min="12547" max="12548" width="16.140625" customWidth="1"/>
    <col min="12549" max="12549" width="19.28515625" customWidth="1"/>
    <col min="12801" max="12801" width="54.28515625" customWidth="1"/>
    <col min="12802" max="12802" width="17" customWidth="1"/>
    <col min="12803" max="12804" width="16.140625" customWidth="1"/>
    <col min="12805" max="12805" width="19.28515625" customWidth="1"/>
    <col min="13057" max="13057" width="54.28515625" customWidth="1"/>
    <col min="13058" max="13058" width="17" customWidth="1"/>
    <col min="13059" max="13060" width="16.140625" customWidth="1"/>
    <col min="13061" max="13061" width="19.28515625" customWidth="1"/>
    <col min="13313" max="13313" width="54.28515625" customWidth="1"/>
    <col min="13314" max="13314" width="17" customWidth="1"/>
    <col min="13315" max="13316" width="16.140625" customWidth="1"/>
    <col min="13317" max="13317" width="19.28515625" customWidth="1"/>
    <col min="13569" max="13569" width="54.28515625" customWidth="1"/>
    <col min="13570" max="13570" width="17" customWidth="1"/>
    <col min="13571" max="13572" width="16.140625" customWidth="1"/>
    <col min="13573" max="13573" width="19.28515625" customWidth="1"/>
    <col min="13825" max="13825" width="54.28515625" customWidth="1"/>
    <col min="13826" max="13826" width="17" customWidth="1"/>
    <col min="13827" max="13828" width="16.140625" customWidth="1"/>
    <col min="13829" max="13829" width="19.28515625" customWidth="1"/>
    <col min="14081" max="14081" width="54.28515625" customWidth="1"/>
    <col min="14082" max="14082" width="17" customWidth="1"/>
    <col min="14083" max="14084" width="16.140625" customWidth="1"/>
    <col min="14085" max="14085" width="19.28515625" customWidth="1"/>
    <col min="14337" max="14337" width="54.28515625" customWidth="1"/>
    <col min="14338" max="14338" width="17" customWidth="1"/>
    <col min="14339" max="14340" width="16.140625" customWidth="1"/>
    <col min="14341" max="14341" width="19.28515625" customWidth="1"/>
    <col min="14593" max="14593" width="54.28515625" customWidth="1"/>
    <col min="14594" max="14594" width="17" customWidth="1"/>
    <col min="14595" max="14596" width="16.140625" customWidth="1"/>
    <col min="14597" max="14597" width="19.28515625" customWidth="1"/>
    <col min="14849" max="14849" width="54.28515625" customWidth="1"/>
    <col min="14850" max="14850" width="17" customWidth="1"/>
    <col min="14851" max="14852" width="16.140625" customWidth="1"/>
    <col min="14853" max="14853" width="19.28515625" customWidth="1"/>
    <col min="15105" max="15105" width="54.28515625" customWidth="1"/>
    <col min="15106" max="15106" width="17" customWidth="1"/>
    <col min="15107" max="15108" width="16.140625" customWidth="1"/>
    <col min="15109" max="15109" width="19.28515625" customWidth="1"/>
    <col min="15361" max="15361" width="54.28515625" customWidth="1"/>
    <col min="15362" max="15362" width="17" customWidth="1"/>
    <col min="15363" max="15364" width="16.140625" customWidth="1"/>
    <col min="15365" max="15365" width="19.28515625" customWidth="1"/>
    <col min="15617" max="15617" width="54.28515625" customWidth="1"/>
    <col min="15618" max="15618" width="17" customWidth="1"/>
    <col min="15619" max="15620" width="16.140625" customWidth="1"/>
    <col min="15621" max="15621" width="19.28515625" customWidth="1"/>
    <col min="15873" max="15873" width="54.28515625" customWidth="1"/>
    <col min="15874" max="15874" width="17" customWidth="1"/>
    <col min="15875" max="15876" width="16.140625" customWidth="1"/>
    <col min="15877" max="15877" width="19.28515625" customWidth="1"/>
    <col min="16129" max="16129" width="54.28515625" customWidth="1"/>
    <col min="16130" max="16130" width="17" customWidth="1"/>
    <col min="16131" max="16132" width="16.140625" customWidth="1"/>
    <col min="16133" max="16133" width="19.28515625" customWidth="1"/>
  </cols>
  <sheetData>
    <row r="1" spans="1:5" ht="18.75" x14ac:dyDescent="0.3">
      <c r="A1" s="255" t="s">
        <v>77</v>
      </c>
      <c r="B1" s="255"/>
      <c r="C1" s="255"/>
      <c r="D1" s="255"/>
      <c r="E1" s="255"/>
    </row>
    <row r="2" spans="1:5" ht="15.75" x14ac:dyDescent="0.25">
      <c r="A2" s="256" t="s">
        <v>126</v>
      </c>
      <c r="B2" s="256"/>
      <c r="C2" s="256"/>
      <c r="D2" s="256"/>
      <c r="E2" s="256"/>
    </row>
    <row r="3" spans="1:5" ht="15.75" x14ac:dyDescent="0.25">
      <c r="A3" s="256" t="s">
        <v>5</v>
      </c>
      <c r="B3" s="256"/>
      <c r="C3" s="256"/>
      <c r="D3" s="256"/>
      <c r="E3" s="256"/>
    </row>
    <row r="4" spans="1:5" ht="15.75" x14ac:dyDescent="0.25">
      <c r="A4" s="17"/>
      <c r="B4" s="17"/>
      <c r="C4" s="17"/>
      <c r="D4" s="257" t="s">
        <v>39</v>
      </c>
      <c r="E4" s="257"/>
    </row>
    <row r="5" spans="1:5" ht="15.75" x14ac:dyDescent="0.25">
      <c r="A5" s="17"/>
      <c r="B5" s="17"/>
      <c r="C5" s="17"/>
      <c r="D5" s="17"/>
      <c r="E5" s="17"/>
    </row>
    <row r="6" spans="1:5" ht="15.75" x14ac:dyDescent="0.25">
      <c r="A6" s="18"/>
      <c r="B6" s="18"/>
      <c r="C6" s="18"/>
      <c r="D6" s="18"/>
      <c r="E6" s="18"/>
    </row>
    <row r="7" spans="1:5" ht="15.75" thickBot="1" x14ac:dyDescent="0.3">
      <c r="A7" s="19" t="s">
        <v>73</v>
      </c>
      <c r="B7" s="20"/>
      <c r="C7" s="20"/>
      <c r="D7" s="20"/>
      <c r="E7" s="21"/>
    </row>
    <row r="8" spans="1:5" ht="15.75" x14ac:dyDescent="0.25">
      <c r="A8" s="22" t="s">
        <v>4</v>
      </c>
      <c r="B8" s="23" t="s">
        <v>6</v>
      </c>
      <c r="C8" s="24" t="s">
        <v>7</v>
      </c>
      <c r="D8" s="23" t="s">
        <v>8</v>
      </c>
      <c r="E8" s="25" t="s">
        <v>9</v>
      </c>
    </row>
    <row r="9" spans="1:5" ht="16.5" thickBot="1" x14ac:dyDescent="0.3">
      <c r="A9" s="26"/>
      <c r="B9" s="27" t="s">
        <v>10</v>
      </c>
      <c r="C9" s="28" t="s">
        <v>10</v>
      </c>
      <c r="D9" s="27"/>
      <c r="E9" s="29" t="s">
        <v>55</v>
      </c>
    </row>
    <row r="10" spans="1:5" ht="15.75" x14ac:dyDescent="0.25">
      <c r="A10" s="30" t="s">
        <v>11</v>
      </c>
      <c r="B10" s="31">
        <v>1601</v>
      </c>
      <c r="C10" s="32">
        <v>2276</v>
      </c>
      <c r="D10" s="31">
        <v>2138</v>
      </c>
      <c r="E10" s="33">
        <f>SUM((D10/C10)*100)</f>
        <v>93.936731107205631</v>
      </c>
    </row>
    <row r="11" spans="1:5" ht="15.75" x14ac:dyDescent="0.25">
      <c r="A11" s="34" t="s">
        <v>12</v>
      </c>
      <c r="B11" s="35">
        <v>433</v>
      </c>
      <c r="C11" s="36">
        <v>742</v>
      </c>
      <c r="D11" s="35">
        <v>720</v>
      </c>
      <c r="E11" s="37">
        <f t="shared" ref="E11:E37" si="0">SUM((D11/C11)*100)</f>
        <v>97.03504043126685</v>
      </c>
    </row>
    <row r="12" spans="1:5" ht="15.75" x14ac:dyDescent="0.25">
      <c r="A12" s="34" t="s">
        <v>13</v>
      </c>
      <c r="B12" s="35">
        <v>24656</v>
      </c>
      <c r="C12" s="36">
        <v>45256</v>
      </c>
      <c r="D12" s="35">
        <v>45253</v>
      </c>
      <c r="E12" s="37">
        <f t="shared" si="0"/>
        <v>99.993371044723361</v>
      </c>
    </row>
    <row r="13" spans="1:5" ht="15.75" x14ac:dyDescent="0.25">
      <c r="A13" s="34" t="s">
        <v>78</v>
      </c>
      <c r="B13" s="35">
        <v>0</v>
      </c>
      <c r="C13" s="36">
        <v>0</v>
      </c>
      <c r="D13" s="35">
        <v>0</v>
      </c>
      <c r="E13" s="37"/>
    </row>
    <row r="14" spans="1:5" ht="15.75" x14ac:dyDescent="0.25">
      <c r="A14" s="34" t="s">
        <v>128</v>
      </c>
      <c r="B14" s="35">
        <v>3600</v>
      </c>
      <c r="C14" s="36">
        <v>8230</v>
      </c>
      <c r="D14" s="35">
        <v>7930</v>
      </c>
      <c r="E14" s="37">
        <f t="shared" si="0"/>
        <v>96.354799513973262</v>
      </c>
    </row>
    <row r="15" spans="1:5" s="68" customFormat="1" ht="15.75" x14ac:dyDescent="0.25">
      <c r="A15" s="34" t="s">
        <v>129</v>
      </c>
      <c r="B15" s="35">
        <v>400</v>
      </c>
      <c r="C15" s="36">
        <v>400</v>
      </c>
      <c r="D15" s="35">
        <v>200</v>
      </c>
      <c r="E15" s="37">
        <f t="shared" si="0"/>
        <v>50</v>
      </c>
    </row>
    <row r="16" spans="1:5" s="68" customFormat="1" ht="15.75" x14ac:dyDescent="0.25">
      <c r="A16" s="34" t="s">
        <v>130</v>
      </c>
      <c r="B16" s="35">
        <v>1047</v>
      </c>
      <c r="C16" s="36">
        <v>8226</v>
      </c>
      <c r="D16" s="35">
        <v>0</v>
      </c>
      <c r="E16" s="37">
        <f t="shared" si="0"/>
        <v>0</v>
      </c>
    </row>
    <row r="17" spans="1:5" ht="15.75" x14ac:dyDescent="0.25">
      <c r="A17" s="34" t="s">
        <v>2</v>
      </c>
      <c r="B17" s="35">
        <v>0</v>
      </c>
      <c r="C17" s="36">
        <v>1822</v>
      </c>
      <c r="D17" s="35">
        <v>1822</v>
      </c>
      <c r="E17" s="37">
        <f t="shared" si="0"/>
        <v>100</v>
      </c>
    </row>
    <row r="18" spans="1:5" ht="15.75" x14ac:dyDescent="0.25">
      <c r="A18" s="38" t="s">
        <v>14</v>
      </c>
      <c r="B18" s="35">
        <f>SUM([1]Pénzf.Tanács!N15)</f>
        <v>0</v>
      </c>
      <c r="C18" s="36">
        <f>SUM([1]Pénzf.Tanács!O15)</f>
        <v>0</v>
      </c>
      <c r="D18" s="35">
        <f>SUM([1]Pénzf.Tanács!P15)</f>
        <v>0</v>
      </c>
      <c r="E18" s="39"/>
    </row>
    <row r="19" spans="1:5" ht="15.75" x14ac:dyDescent="0.25">
      <c r="A19" s="40" t="s">
        <v>131</v>
      </c>
      <c r="B19" s="41">
        <f>SUM(B10:B18)</f>
        <v>31737</v>
      </c>
      <c r="C19" s="42">
        <f>SUM(C10:C18)</f>
        <v>66952</v>
      </c>
      <c r="D19" s="41">
        <f>SUM(D10:D18)</f>
        <v>58063</v>
      </c>
      <c r="E19" s="43">
        <f t="shared" si="0"/>
        <v>86.723324172541524</v>
      </c>
    </row>
    <row r="20" spans="1:5" ht="15.75" x14ac:dyDescent="0.25">
      <c r="A20" s="34" t="s">
        <v>132</v>
      </c>
      <c r="B20" s="44">
        <v>419689</v>
      </c>
      <c r="C20" s="44">
        <v>451017</v>
      </c>
      <c r="D20" s="44">
        <v>451017</v>
      </c>
      <c r="E20" s="37">
        <f t="shared" si="0"/>
        <v>100</v>
      </c>
    </row>
    <row r="21" spans="1:5" ht="15.75" x14ac:dyDescent="0.25">
      <c r="A21" s="34" t="s">
        <v>133</v>
      </c>
      <c r="B21" s="44">
        <f>SUM([1]Pénzf.Tanács!N18)</f>
        <v>0</v>
      </c>
      <c r="C21" s="44">
        <f>SUM([1]Pénzf.Tanács!O18)</f>
        <v>0</v>
      </c>
      <c r="D21" s="44">
        <v>0</v>
      </c>
      <c r="E21" s="37"/>
    </row>
    <row r="22" spans="1:5" ht="16.5" thickBot="1" x14ac:dyDescent="0.3">
      <c r="A22" s="45" t="s">
        <v>134</v>
      </c>
      <c r="B22" s="46">
        <f>SUM(B19:B21)</f>
        <v>451426</v>
      </c>
      <c r="C22" s="47">
        <f>SUM(C19:C21)</f>
        <v>517969</v>
      </c>
      <c r="D22" s="46">
        <f>SUM(D19:D21)</f>
        <v>509080</v>
      </c>
      <c r="E22" s="48">
        <f t="shared" si="0"/>
        <v>98.283874131463463</v>
      </c>
    </row>
    <row r="23" spans="1:5" ht="16.5" thickBot="1" x14ac:dyDescent="0.3">
      <c r="A23" s="49"/>
      <c r="B23" s="50"/>
      <c r="C23" s="50"/>
      <c r="D23" s="50"/>
      <c r="E23" s="51"/>
    </row>
    <row r="24" spans="1:5" ht="16.5" thickBot="1" x14ac:dyDescent="0.3">
      <c r="A24" s="30" t="s">
        <v>135</v>
      </c>
      <c r="B24" s="52">
        <v>451426</v>
      </c>
      <c r="C24" s="52">
        <v>493949</v>
      </c>
      <c r="D24" s="52">
        <v>499969</v>
      </c>
      <c r="E24" s="33">
        <f t="shared" si="0"/>
        <v>101.21874930407795</v>
      </c>
    </row>
    <row r="25" spans="1:5" s="68" customFormat="1" ht="16.5" thickBot="1" x14ac:dyDescent="0.3">
      <c r="A25" s="63" t="s">
        <v>138</v>
      </c>
      <c r="B25" s="128">
        <v>312702</v>
      </c>
      <c r="C25" s="128">
        <v>348703</v>
      </c>
      <c r="D25" s="128">
        <v>348703</v>
      </c>
      <c r="E25" s="33">
        <f t="shared" si="0"/>
        <v>100</v>
      </c>
    </row>
    <row r="26" spans="1:5" s="68" customFormat="1" ht="31.5" thickBot="1" x14ac:dyDescent="0.3">
      <c r="A26" s="129" t="s">
        <v>140</v>
      </c>
      <c r="B26" s="128">
        <v>102615</v>
      </c>
      <c r="C26" s="128">
        <v>109854</v>
      </c>
      <c r="D26" s="128">
        <v>109854</v>
      </c>
      <c r="E26" s="33">
        <f t="shared" si="0"/>
        <v>100</v>
      </c>
    </row>
    <row r="27" spans="1:5" s="68" customFormat="1" ht="16.5" thickBot="1" x14ac:dyDescent="0.3">
      <c r="A27" s="129" t="s">
        <v>141</v>
      </c>
      <c r="B27" s="128">
        <f>B24-B25-B26-B28-B29</f>
        <v>10459</v>
      </c>
      <c r="C27" s="128">
        <f t="shared" ref="C27:D27" si="1">C24-C25-C26-C28-C29</f>
        <v>14007</v>
      </c>
      <c r="D27" s="128">
        <f t="shared" si="1"/>
        <v>14007</v>
      </c>
      <c r="E27" s="33">
        <f t="shared" si="0"/>
        <v>100</v>
      </c>
    </row>
    <row r="28" spans="1:5" s="68" customFormat="1" ht="31.5" thickBot="1" x14ac:dyDescent="0.3">
      <c r="A28" s="129" t="s">
        <v>142</v>
      </c>
      <c r="B28" s="128">
        <v>0</v>
      </c>
      <c r="C28" s="128">
        <v>10090</v>
      </c>
      <c r="D28" s="128">
        <v>10090</v>
      </c>
      <c r="E28" s="33">
        <f t="shared" si="0"/>
        <v>100</v>
      </c>
    </row>
    <row r="29" spans="1:5" s="68" customFormat="1" ht="16.5" thickBot="1" x14ac:dyDescent="0.3">
      <c r="A29" s="129" t="s">
        <v>145</v>
      </c>
      <c r="B29" s="128">
        <v>25650</v>
      </c>
      <c r="C29" s="128">
        <f>17315-6020</f>
        <v>11295</v>
      </c>
      <c r="D29" s="128">
        <v>17315</v>
      </c>
      <c r="E29" s="33">
        <f t="shared" si="0"/>
        <v>153.29791943337761</v>
      </c>
    </row>
    <row r="30" spans="1:5" ht="16.5" thickBot="1" x14ac:dyDescent="0.3">
      <c r="A30" s="34" t="s">
        <v>15</v>
      </c>
      <c r="B30" s="44">
        <v>0</v>
      </c>
      <c r="C30" s="44">
        <v>699</v>
      </c>
      <c r="D30" s="44">
        <v>7190</v>
      </c>
      <c r="E30" s="33">
        <f t="shared" si="0"/>
        <v>1028.612303290415</v>
      </c>
    </row>
    <row r="31" spans="1:5" ht="16.5" thickBot="1" x14ac:dyDescent="0.3">
      <c r="A31" s="34" t="s">
        <v>16</v>
      </c>
      <c r="B31" s="44">
        <v>0</v>
      </c>
      <c r="C31" s="44">
        <v>0</v>
      </c>
      <c r="D31" s="44">
        <v>0</v>
      </c>
      <c r="E31" s="33"/>
    </row>
    <row r="32" spans="1:5" ht="16.5" thickBot="1" x14ac:dyDescent="0.3">
      <c r="A32" s="34" t="s">
        <v>136</v>
      </c>
      <c r="B32" s="53">
        <v>0</v>
      </c>
      <c r="C32" s="53">
        <v>0</v>
      </c>
      <c r="D32" s="53">
        <v>0</v>
      </c>
      <c r="E32" s="33"/>
    </row>
    <row r="33" spans="1:5" ht="15.75" x14ac:dyDescent="0.25">
      <c r="A33" s="34" t="s">
        <v>137</v>
      </c>
      <c r="B33" s="44">
        <v>0</v>
      </c>
      <c r="C33" s="44">
        <v>0</v>
      </c>
      <c r="D33" s="44">
        <v>0</v>
      </c>
      <c r="E33" s="33"/>
    </row>
    <row r="34" spans="1:5" ht="16.5" thickBot="1" x14ac:dyDescent="0.3">
      <c r="A34" s="54" t="s">
        <v>139</v>
      </c>
      <c r="B34" s="55">
        <f>SUM(B30:B33,B24)</f>
        <v>451426</v>
      </c>
      <c r="C34" s="55">
        <f t="shared" ref="C34:D34" si="2">SUM(C30:C33,C24)</f>
        <v>494648</v>
      </c>
      <c r="D34" s="55">
        <f t="shared" si="2"/>
        <v>507159</v>
      </c>
      <c r="E34" s="56">
        <f t="shared" si="0"/>
        <v>102.52927334185118</v>
      </c>
    </row>
    <row r="35" spans="1:5" ht="15.75" x14ac:dyDescent="0.25">
      <c r="A35" s="34" t="s">
        <v>143</v>
      </c>
      <c r="B35" s="44">
        <v>0</v>
      </c>
      <c r="C35" s="44">
        <v>23321</v>
      </c>
      <c r="D35" s="44">
        <v>23321</v>
      </c>
      <c r="E35" s="33">
        <f t="shared" si="0"/>
        <v>100</v>
      </c>
    </row>
    <row r="36" spans="1:5" ht="15.75" x14ac:dyDescent="0.25">
      <c r="A36" s="34" t="s">
        <v>144</v>
      </c>
      <c r="B36" s="44">
        <v>0</v>
      </c>
      <c r="C36" s="44">
        <v>0</v>
      </c>
      <c r="D36" s="44">
        <v>0</v>
      </c>
      <c r="E36" s="37"/>
    </row>
    <row r="37" spans="1:5" ht="16.5" thickBot="1" x14ac:dyDescent="0.3">
      <c r="A37" s="57" t="s">
        <v>17</v>
      </c>
      <c r="B37" s="46">
        <f>SUM(B34:B36)</f>
        <v>451426</v>
      </c>
      <c r="C37" s="46">
        <f>SUM(C34:C36)</f>
        <v>517969</v>
      </c>
      <c r="D37" s="46">
        <f>SUM(D34:D36)</f>
        <v>530480</v>
      </c>
      <c r="E37" s="48">
        <f t="shared" si="0"/>
        <v>102.41539551594786</v>
      </c>
    </row>
    <row r="38" spans="1:5" ht="15.75" x14ac:dyDescent="0.25">
      <c r="A38" s="58"/>
      <c r="B38" s="59"/>
      <c r="C38" s="59"/>
      <c r="D38" s="59"/>
      <c r="E38" s="60"/>
    </row>
    <row r="39" spans="1:5" ht="15.75" x14ac:dyDescent="0.25">
      <c r="A39" s="58"/>
      <c r="B39" s="59"/>
      <c r="C39" s="59"/>
      <c r="D39" s="59"/>
      <c r="E39" s="60"/>
    </row>
    <row r="40" spans="1:5" x14ac:dyDescent="0.25">
      <c r="A40" s="19" t="s">
        <v>3</v>
      </c>
      <c r="B40" s="61"/>
      <c r="C40" s="62"/>
      <c r="D40" s="61"/>
      <c r="E40" s="62"/>
    </row>
    <row r="41" spans="1:5" s="68" customFormat="1" ht="15.75" thickBot="1" x14ac:dyDescent="0.3">
      <c r="A41" s="130"/>
      <c r="B41" s="131"/>
      <c r="C41" s="132"/>
      <c r="D41" s="131"/>
      <c r="E41" s="132"/>
    </row>
    <row r="42" spans="1:5" s="68" customFormat="1" ht="15.75" x14ac:dyDescent="0.25">
      <c r="A42" s="22" t="s">
        <v>4</v>
      </c>
      <c r="B42" s="23" t="s">
        <v>6</v>
      </c>
      <c r="C42" s="24" t="s">
        <v>7</v>
      </c>
      <c r="D42" s="23" t="s">
        <v>8</v>
      </c>
      <c r="E42" s="25" t="s">
        <v>9</v>
      </c>
    </row>
    <row r="43" spans="1:5" s="68" customFormat="1" ht="16.5" thickBot="1" x14ac:dyDescent="0.3">
      <c r="A43" s="26"/>
      <c r="B43" s="27" t="s">
        <v>10</v>
      </c>
      <c r="C43" s="28" t="s">
        <v>10</v>
      </c>
      <c r="D43" s="27"/>
      <c r="E43" s="29" t="s">
        <v>55</v>
      </c>
    </row>
    <row r="44" spans="1:5" s="68" customFormat="1" ht="15.75" x14ac:dyDescent="0.25">
      <c r="A44" s="30" t="s">
        <v>11</v>
      </c>
      <c r="B44" s="31">
        <v>264817</v>
      </c>
      <c r="C44" s="32">
        <v>285311</v>
      </c>
      <c r="D44" s="31">
        <v>280730</v>
      </c>
      <c r="E44" s="33">
        <f>SUM((D44/C44)*100)</f>
        <v>98.394383672553815</v>
      </c>
    </row>
    <row r="45" spans="1:5" s="68" customFormat="1" ht="15.75" x14ac:dyDescent="0.25">
      <c r="A45" s="34" t="s">
        <v>12</v>
      </c>
      <c r="B45" s="35">
        <v>69967</v>
      </c>
      <c r="C45" s="36">
        <v>74579</v>
      </c>
      <c r="D45" s="35">
        <v>69729</v>
      </c>
      <c r="E45" s="37">
        <f t="shared" ref="E45:E47" si="3">SUM((D45/C45)*100)</f>
        <v>93.496828866034676</v>
      </c>
    </row>
    <row r="46" spans="1:5" s="68" customFormat="1" ht="15.75" x14ac:dyDescent="0.25">
      <c r="A46" s="34" t="s">
        <v>13</v>
      </c>
      <c r="B46" s="35">
        <v>200046</v>
      </c>
      <c r="C46" s="36">
        <v>206850</v>
      </c>
      <c r="D46" s="35">
        <v>187029</v>
      </c>
      <c r="E46" s="37">
        <f t="shared" si="3"/>
        <v>90.417693981145746</v>
      </c>
    </row>
    <row r="47" spans="1:5" s="68" customFormat="1" ht="15.75" x14ac:dyDescent="0.25">
      <c r="A47" s="34" t="s">
        <v>78</v>
      </c>
      <c r="B47" s="35">
        <v>570</v>
      </c>
      <c r="C47" s="36">
        <v>675</v>
      </c>
      <c r="D47" s="35">
        <v>674</v>
      </c>
      <c r="E47" s="37">
        <f t="shared" si="3"/>
        <v>99.851851851851848</v>
      </c>
    </row>
    <row r="48" spans="1:5" s="68" customFormat="1" ht="15.75" x14ac:dyDescent="0.25">
      <c r="A48" s="34" t="s">
        <v>128</v>
      </c>
      <c r="B48" s="35">
        <v>0</v>
      </c>
      <c r="C48" s="36">
        <v>0</v>
      </c>
      <c r="D48" s="35">
        <v>0</v>
      </c>
      <c r="E48" s="37"/>
    </row>
    <row r="49" spans="1:5" s="68" customFormat="1" ht="15.75" x14ac:dyDescent="0.25">
      <c r="A49" s="34" t="s">
        <v>129</v>
      </c>
      <c r="B49" s="35">
        <v>0</v>
      </c>
      <c r="C49" s="36">
        <v>0</v>
      </c>
      <c r="D49" s="35">
        <v>0</v>
      </c>
      <c r="E49" s="37"/>
    </row>
    <row r="50" spans="1:5" s="68" customFormat="1" ht="15.75" x14ac:dyDescent="0.25">
      <c r="A50" s="34" t="s">
        <v>130</v>
      </c>
      <c r="B50" s="35">
        <v>0</v>
      </c>
      <c r="C50" s="36">
        <v>0</v>
      </c>
      <c r="D50" s="35">
        <v>0</v>
      </c>
      <c r="E50" s="37"/>
    </row>
    <row r="51" spans="1:5" s="68" customFormat="1" ht="15.75" x14ac:dyDescent="0.25">
      <c r="A51" s="34" t="s">
        <v>2</v>
      </c>
      <c r="B51" s="35">
        <v>0</v>
      </c>
      <c r="C51" s="36">
        <v>4933</v>
      </c>
      <c r="D51" s="35">
        <v>4680</v>
      </c>
      <c r="E51" s="37">
        <f t="shared" ref="E51" si="4">SUM((D51/C51)*100)</f>
        <v>94.871275086154469</v>
      </c>
    </row>
    <row r="52" spans="1:5" s="68" customFormat="1" ht="15.75" x14ac:dyDescent="0.25">
      <c r="A52" s="38" t="s">
        <v>14</v>
      </c>
      <c r="B52" s="35">
        <v>0</v>
      </c>
      <c r="C52" s="36">
        <v>0</v>
      </c>
      <c r="D52" s="35">
        <v>0</v>
      </c>
      <c r="E52" s="39"/>
    </row>
    <row r="53" spans="1:5" s="68" customFormat="1" ht="15.75" x14ac:dyDescent="0.25">
      <c r="A53" s="40" t="s">
        <v>131</v>
      </c>
      <c r="B53" s="41">
        <f>SUM(B44:B52)</f>
        <v>535400</v>
      </c>
      <c r="C53" s="42">
        <f>SUM(C44:C52)</f>
        <v>572348</v>
      </c>
      <c r="D53" s="41">
        <f>SUM(D44:D52)</f>
        <v>542842</v>
      </c>
      <c r="E53" s="43">
        <f t="shared" ref="E53" si="5">SUM((D53/C53)*100)</f>
        <v>94.844744805607775</v>
      </c>
    </row>
    <row r="54" spans="1:5" s="68" customFormat="1" ht="15.75" x14ac:dyDescent="0.25">
      <c r="A54" s="34" t="s">
        <v>132</v>
      </c>
      <c r="B54" s="44">
        <v>0</v>
      </c>
      <c r="C54" s="44">
        <v>0</v>
      </c>
      <c r="D54" s="44">
        <v>0</v>
      </c>
      <c r="E54" s="37"/>
    </row>
    <row r="55" spans="1:5" s="68" customFormat="1" ht="15.75" x14ac:dyDescent="0.25">
      <c r="A55" s="34" t="s">
        <v>133</v>
      </c>
      <c r="B55" s="44">
        <v>0</v>
      </c>
      <c r="C55" s="44">
        <v>0</v>
      </c>
      <c r="D55" s="44">
        <v>0</v>
      </c>
      <c r="E55" s="37"/>
    </row>
    <row r="56" spans="1:5" s="68" customFormat="1" ht="16.5" thickBot="1" x14ac:dyDescent="0.3">
      <c r="A56" s="45" t="s">
        <v>134</v>
      </c>
      <c r="B56" s="46">
        <f>SUM(B53:B55)</f>
        <v>535400</v>
      </c>
      <c r="C56" s="47">
        <f>SUM(C53:C55)</f>
        <v>572348</v>
      </c>
      <c r="D56" s="46">
        <f>SUM(D53:D55)</f>
        <v>542842</v>
      </c>
      <c r="E56" s="48">
        <f t="shared" ref="E56" si="6">SUM((D56/C56)*100)</f>
        <v>94.844744805607775</v>
      </c>
    </row>
    <row r="57" spans="1:5" s="68" customFormat="1" ht="15.75" thickBot="1" x14ac:dyDescent="0.3">
      <c r="A57" s="130"/>
      <c r="B57" s="131"/>
      <c r="C57" s="132"/>
      <c r="D57" s="131"/>
      <c r="E57" s="132"/>
    </row>
    <row r="58" spans="1:5" s="68" customFormat="1" ht="16.5" thickBot="1" x14ac:dyDescent="0.3">
      <c r="A58" s="30" t="s">
        <v>135</v>
      </c>
      <c r="B58" s="52">
        <v>28030</v>
      </c>
      <c r="C58" s="52">
        <v>43257</v>
      </c>
      <c r="D58" s="52">
        <v>30752</v>
      </c>
      <c r="E58" s="33">
        <f t="shared" ref="E58:E65" si="7">SUM((D58/C58)*100)</f>
        <v>71.091384053447996</v>
      </c>
    </row>
    <row r="59" spans="1:5" s="68" customFormat="1" ht="31.5" thickBot="1" x14ac:dyDescent="0.3">
      <c r="A59" s="129" t="s">
        <v>146</v>
      </c>
      <c r="B59" s="128">
        <v>28030</v>
      </c>
      <c r="C59" s="128">
        <f>C58-C60-C61-C62</f>
        <v>32107</v>
      </c>
      <c r="D59" s="128">
        <v>19602</v>
      </c>
      <c r="E59" s="33">
        <f t="shared" si="7"/>
        <v>61.052107017161376</v>
      </c>
    </row>
    <row r="60" spans="1:5" s="68" customFormat="1" ht="31.5" thickBot="1" x14ac:dyDescent="0.3">
      <c r="A60" s="129" t="s">
        <v>142</v>
      </c>
      <c r="B60" s="128">
        <v>0</v>
      </c>
      <c r="C60" s="128">
        <v>11030</v>
      </c>
      <c r="D60" s="128">
        <v>11030</v>
      </c>
      <c r="E60" s="33">
        <f t="shared" si="7"/>
        <v>100</v>
      </c>
    </row>
    <row r="61" spans="1:5" s="68" customFormat="1" ht="16.5" thickBot="1" x14ac:dyDescent="0.3">
      <c r="A61" s="129" t="s">
        <v>147</v>
      </c>
      <c r="B61" s="128">
        <v>0</v>
      </c>
      <c r="C61" s="128">
        <v>120</v>
      </c>
      <c r="D61" s="128">
        <v>120</v>
      </c>
      <c r="E61" s="33">
        <f t="shared" si="7"/>
        <v>100</v>
      </c>
    </row>
    <row r="62" spans="1:5" s="68" customFormat="1" ht="16.5" thickBot="1" x14ac:dyDescent="0.3">
      <c r="A62" s="129" t="s">
        <v>145</v>
      </c>
      <c r="B62" s="128">
        <v>0</v>
      </c>
      <c r="C62" s="128">
        <v>0</v>
      </c>
      <c r="D62" s="128">
        <v>0</v>
      </c>
      <c r="E62" s="33"/>
    </row>
    <row r="63" spans="1:5" s="68" customFormat="1" ht="16.5" thickBot="1" x14ac:dyDescent="0.3">
      <c r="A63" s="34" t="s">
        <v>15</v>
      </c>
      <c r="B63" s="44">
        <v>201101</v>
      </c>
      <c r="C63" s="44">
        <v>211601</v>
      </c>
      <c r="D63" s="44">
        <v>195437</v>
      </c>
      <c r="E63" s="33">
        <f t="shared" si="7"/>
        <v>92.361094701820875</v>
      </c>
    </row>
    <row r="64" spans="1:5" s="68" customFormat="1" ht="16.5" thickBot="1" x14ac:dyDescent="0.3">
      <c r="A64" s="34" t="s">
        <v>16</v>
      </c>
      <c r="B64" s="44">
        <v>0</v>
      </c>
      <c r="C64" s="44">
        <v>0</v>
      </c>
      <c r="D64" s="44">
        <v>0</v>
      </c>
      <c r="E64" s="33"/>
    </row>
    <row r="65" spans="1:6" s="68" customFormat="1" ht="16.5" thickBot="1" x14ac:dyDescent="0.3">
      <c r="A65" s="34" t="s">
        <v>136</v>
      </c>
      <c r="B65" s="44">
        <v>10118</v>
      </c>
      <c r="C65" s="44">
        <v>200</v>
      </c>
      <c r="D65" s="44">
        <v>200</v>
      </c>
      <c r="E65" s="33">
        <f t="shared" si="7"/>
        <v>100</v>
      </c>
    </row>
    <row r="66" spans="1:6" s="68" customFormat="1" ht="15.75" x14ac:dyDescent="0.25">
      <c r="A66" s="34" t="s">
        <v>137</v>
      </c>
      <c r="B66" s="44">
        <v>0</v>
      </c>
      <c r="C66" s="44">
        <v>0</v>
      </c>
      <c r="D66" s="44">
        <v>0</v>
      </c>
      <c r="E66" s="33"/>
    </row>
    <row r="67" spans="1:6" s="68" customFormat="1" ht="16.5" thickBot="1" x14ac:dyDescent="0.3">
      <c r="A67" s="54" t="s">
        <v>139</v>
      </c>
      <c r="B67" s="55">
        <f>SUM(B63:B66,B58)</f>
        <v>239249</v>
      </c>
      <c r="C67" s="55">
        <f>SUM(C63:C66,C58)</f>
        <v>255058</v>
      </c>
      <c r="D67" s="55">
        <f>SUM(D63:D66,D58)</f>
        <v>226389</v>
      </c>
      <c r="E67" s="56">
        <f t="shared" ref="E67:E69" si="8">SUM((D67/C67)*100)</f>
        <v>88.759811493856304</v>
      </c>
    </row>
    <row r="68" spans="1:6" s="68" customFormat="1" ht="16.5" thickBot="1" x14ac:dyDescent="0.3">
      <c r="A68" s="34" t="s">
        <v>143</v>
      </c>
      <c r="B68" s="44">
        <v>0</v>
      </c>
      <c r="C68" s="44">
        <v>0</v>
      </c>
      <c r="D68" s="44">
        <v>0</v>
      </c>
      <c r="E68" s="33"/>
    </row>
    <row r="69" spans="1:6" s="68" customFormat="1" ht="15.75" x14ac:dyDescent="0.25">
      <c r="A69" s="34" t="s">
        <v>148</v>
      </c>
      <c r="B69" s="44">
        <v>296151</v>
      </c>
      <c r="C69" s="44">
        <v>317290</v>
      </c>
      <c r="D69" s="44">
        <v>317290</v>
      </c>
      <c r="E69" s="33">
        <f t="shared" si="8"/>
        <v>100</v>
      </c>
    </row>
    <row r="70" spans="1:6" s="68" customFormat="1" ht="16.5" thickBot="1" x14ac:dyDescent="0.3">
      <c r="A70" s="57" t="s">
        <v>17</v>
      </c>
      <c r="B70" s="46">
        <f>SUM(B67:B69)</f>
        <v>535400</v>
      </c>
      <c r="C70" s="46">
        <f>SUM(C67:C69)</f>
        <v>572348</v>
      </c>
      <c r="D70" s="46">
        <f>SUM(D67:D69)</f>
        <v>543679</v>
      </c>
      <c r="E70" s="48">
        <f t="shared" ref="E70" si="9">SUM((D70/C70)*100)</f>
        <v>94.990984505929958</v>
      </c>
    </row>
    <row r="71" spans="1:6" s="68" customFormat="1" x14ac:dyDescent="0.25">
      <c r="A71" s="130"/>
      <c r="B71" s="131"/>
      <c r="C71" s="132"/>
      <c r="D71" s="131"/>
      <c r="E71" s="132"/>
    </row>
    <row r="72" spans="1:6" ht="15.75" x14ac:dyDescent="0.25">
      <c r="A72" s="133"/>
      <c r="B72" s="134"/>
      <c r="C72" s="134"/>
      <c r="D72" s="134"/>
      <c r="E72" s="135"/>
    </row>
    <row r="73" spans="1:6" ht="18.75" x14ac:dyDescent="0.3">
      <c r="A73" s="105" t="s">
        <v>76</v>
      </c>
      <c r="B73" s="64"/>
      <c r="C73" s="64"/>
      <c r="D73" s="64"/>
      <c r="E73" s="64"/>
      <c r="F73" s="64"/>
    </row>
    <row r="74" spans="1:6" ht="15.75" thickBot="1" x14ac:dyDescent="0.3"/>
    <row r="75" spans="1:6" ht="15.75" x14ac:dyDescent="0.25">
      <c r="A75" s="22" t="s">
        <v>4</v>
      </c>
      <c r="B75" s="23" t="s">
        <v>6</v>
      </c>
      <c r="C75" s="24" t="s">
        <v>7</v>
      </c>
      <c r="D75" s="23" t="s">
        <v>8</v>
      </c>
      <c r="E75" s="25" t="s">
        <v>9</v>
      </c>
    </row>
    <row r="76" spans="1:6" ht="16.5" thickBot="1" x14ac:dyDescent="0.3">
      <c r="A76" s="26"/>
      <c r="B76" s="27" t="s">
        <v>10</v>
      </c>
      <c r="C76" s="28" t="s">
        <v>10</v>
      </c>
      <c r="D76" s="27"/>
      <c r="E76" s="29" t="s">
        <v>55</v>
      </c>
    </row>
    <row r="77" spans="1:6" ht="15.75" x14ac:dyDescent="0.25">
      <c r="A77" s="30" t="s">
        <v>11</v>
      </c>
      <c r="B77" s="31">
        <v>91673</v>
      </c>
      <c r="C77" s="32">
        <v>104524</v>
      </c>
      <c r="D77" s="31">
        <v>101507</v>
      </c>
      <c r="E77" s="33">
        <f>SUM((D77/C77)*100)</f>
        <v>97.113581569783008</v>
      </c>
    </row>
    <row r="78" spans="1:6" ht="15.75" x14ac:dyDescent="0.25">
      <c r="A78" s="34" t="s">
        <v>12</v>
      </c>
      <c r="B78" s="35">
        <v>20537</v>
      </c>
      <c r="C78" s="36">
        <v>24565</v>
      </c>
      <c r="D78" s="35">
        <v>23928</v>
      </c>
      <c r="E78" s="37">
        <f t="shared" ref="E78:E80" si="10">SUM((D78/C78)*100)</f>
        <v>97.406879706900057</v>
      </c>
    </row>
    <row r="79" spans="1:6" ht="15.75" x14ac:dyDescent="0.25">
      <c r="A79" s="34" t="s">
        <v>13</v>
      </c>
      <c r="B79" s="35">
        <v>17436</v>
      </c>
      <c r="C79" s="36">
        <v>18611</v>
      </c>
      <c r="D79" s="35">
        <v>15350</v>
      </c>
      <c r="E79" s="37">
        <f t="shared" si="10"/>
        <v>82.478104346891627</v>
      </c>
    </row>
    <row r="80" spans="1:6" ht="15.75" x14ac:dyDescent="0.25">
      <c r="A80" s="34" t="s">
        <v>78</v>
      </c>
      <c r="B80" s="35">
        <v>420</v>
      </c>
      <c r="C80" s="36">
        <v>420</v>
      </c>
      <c r="D80" s="35">
        <v>274</v>
      </c>
      <c r="E80" s="37">
        <f t="shared" si="10"/>
        <v>65.238095238095241</v>
      </c>
    </row>
    <row r="81" spans="1:5" ht="15.75" x14ac:dyDescent="0.25">
      <c r="A81" s="34" t="s">
        <v>128</v>
      </c>
      <c r="B81" s="35">
        <v>0</v>
      </c>
      <c r="C81" s="36">
        <v>0</v>
      </c>
      <c r="D81" s="35">
        <v>0</v>
      </c>
      <c r="E81" s="37"/>
    </row>
    <row r="82" spans="1:5" ht="15.75" x14ac:dyDescent="0.25">
      <c r="A82" s="34" t="s">
        <v>129</v>
      </c>
      <c r="B82" s="35">
        <v>0</v>
      </c>
      <c r="C82" s="36">
        <v>0</v>
      </c>
      <c r="D82" s="35">
        <v>0</v>
      </c>
      <c r="E82" s="37"/>
    </row>
    <row r="83" spans="1:5" ht="15.75" x14ac:dyDescent="0.25">
      <c r="A83" s="34" t="s">
        <v>130</v>
      </c>
      <c r="B83" s="35">
        <v>0</v>
      </c>
      <c r="C83" s="36">
        <v>0</v>
      </c>
      <c r="D83" s="35">
        <v>0</v>
      </c>
      <c r="E83" s="37"/>
    </row>
    <row r="84" spans="1:5" ht="15.75" x14ac:dyDescent="0.25">
      <c r="A84" s="34" t="s">
        <v>2</v>
      </c>
      <c r="B84" s="35">
        <v>0</v>
      </c>
      <c r="C84" s="36">
        <v>0</v>
      </c>
      <c r="D84" s="35">
        <v>0</v>
      </c>
      <c r="E84" s="37"/>
    </row>
    <row r="85" spans="1:5" ht="15.75" x14ac:dyDescent="0.25">
      <c r="A85" s="38" t="s">
        <v>14</v>
      </c>
      <c r="B85" s="35">
        <v>0</v>
      </c>
      <c r="C85" s="36">
        <v>0</v>
      </c>
      <c r="D85" s="35">
        <v>0</v>
      </c>
      <c r="E85" s="39"/>
    </row>
    <row r="86" spans="1:5" ht="15.75" x14ac:dyDescent="0.25">
      <c r="A86" s="40" t="s">
        <v>131</v>
      </c>
      <c r="B86" s="41">
        <f>SUM(B77:B85)</f>
        <v>130066</v>
      </c>
      <c r="C86" s="42">
        <f>SUM(C77:C85)</f>
        <v>148120</v>
      </c>
      <c r="D86" s="41">
        <f>SUM(D77:D85)</f>
        <v>141059</v>
      </c>
      <c r="E86" s="43">
        <f t="shared" ref="E86" si="11">SUM((D86/C86)*100)</f>
        <v>95.232919254658384</v>
      </c>
    </row>
    <row r="87" spans="1:5" ht="15.75" x14ac:dyDescent="0.25">
      <c r="A87" s="34" t="s">
        <v>132</v>
      </c>
      <c r="B87" s="44">
        <v>0</v>
      </c>
      <c r="C87" s="44">
        <v>0</v>
      </c>
      <c r="D87" s="44">
        <v>0</v>
      </c>
      <c r="E87" s="37"/>
    </row>
    <row r="88" spans="1:5" ht="15.75" x14ac:dyDescent="0.25">
      <c r="A88" s="34" t="s">
        <v>133</v>
      </c>
      <c r="B88" s="44">
        <v>0</v>
      </c>
      <c r="C88" s="44">
        <v>0</v>
      </c>
      <c r="D88" s="44">
        <v>0</v>
      </c>
      <c r="E88" s="37"/>
    </row>
    <row r="89" spans="1:5" ht="16.5" thickBot="1" x14ac:dyDescent="0.3">
      <c r="A89" s="45" t="s">
        <v>134</v>
      </c>
      <c r="B89" s="46">
        <f>SUM(B86:B88)</f>
        <v>130066</v>
      </c>
      <c r="C89" s="47">
        <f>SUM(C86:C88)</f>
        <v>148120</v>
      </c>
      <c r="D89" s="46">
        <f>SUM(D86:D88)</f>
        <v>141059</v>
      </c>
      <c r="E89" s="48">
        <f t="shared" ref="E89" si="12">SUM((D89/C89)*100)</f>
        <v>95.232919254658384</v>
      </c>
    </row>
    <row r="90" spans="1:5" ht="15.75" thickBot="1" x14ac:dyDescent="0.3">
      <c r="A90" s="130"/>
      <c r="B90" s="131"/>
      <c r="C90" s="132"/>
      <c r="D90" s="131"/>
      <c r="E90" s="132"/>
    </row>
    <row r="91" spans="1:5" ht="16.5" thickBot="1" x14ac:dyDescent="0.3">
      <c r="A91" s="30" t="s">
        <v>135</v>
      </c>
      <c r="B91" s="52">
        <v>653</v>
      </c>
      <c r="C91" s="52">
        <v>1128</v>
      </c>
      <c r="D91" s="52">
        <v>793</v>
      </c>
      <c r="E91" s="33">
        <f t="shared" ref="E91:E92" si="13">SUM((D91/C91)*100)</f>
        <v>70.301418439716315</v>
      </c>
    </row>
    <row r="92" spans="1:5" ht="31.5" thickBot="1" x14ac:dyDescent="0.3">
      <c r="A92" s="129" t="s">
        <v>146</v>
      </c>
      <c r="B92" s="128">
        <v>653</v>
      </c>
      <c r="C92" s="128">
        <v>1128</v>
      </c>
      <c r="D92" s="128">
        <v>793</v>
      </c>
      <c r="E92" s="33">
        <f t="shared" si="13"/>
        <v>70.301418439716315</v>
      </c>
    </row>
    <row r="93" spans="1:5" ht="31.5" thickBot="1" x14ac:dyDescent="0.3">
      <c r="A93" s="129" t="s">
        <v>142</v>
      </c>
      <c r="B93" s="128">
        <v>0</v>
      </c>
      <c r="C93" s="128">
        <v>0</v>
      </c>
      <c r="D93" s="128">
        <v>0</v>
      </c>
      <c r="E93" s="33"/>
    </row>
    <row r="94" spans="1:5" ht="16.5" thickBot="1" x14ac:dyDescent="0.3">
      <c r="A94" s="129" t="s">
        <v>147</v>
      </c>
      <c r="B94" s="128">
        <v>0</v>
      </c>
      <c r="C94" s="128">
        <v>0</v>
      </c>
      <c r="D94" s="128">
        <v>0</v>
      </c>
      <c r="E94" s="33"/>
    </row>
    <row r="95" spans="1:5" ht="16.5" thickBot="1" x14ac:dyDescent="0.3">
      <c r="A95" s="129" t="s">
        <v>145</v>
      </c>
      <c r="B95" s="128">
        <v>0</v>
      </c>
      <c r="C95" s="128">
        <v>0</v>
      </c>
      <c r="D95" s="128">
        <v>0</v>
      </c>
      <c r="E95" s="33"/>
    </row>
    <row r="96" spans="1:5" ht="16.5" thickBot="1" x14ac:dyDescent="0.3">
      <c r="A96" s="34" t="s">
        <v>15</v>
      </c>
      <c r="B96" s="44">
        <v>5875</v>
      </c>
      <c r="C96" s="44">
        <v>13105</v>
      </c>
      <c r="D96" s="44">
        <v>3698</v>
      </c>
      <c r="E96" s="33">
        <f t="shared" ref="E96" si="14">SUM((D96/C96)*100)</f>
        <v>28.218237314002288</v>
      </c>
    </row>
    <row r="97" spans="1:5" ht="16.5" thickBot="1" x14ac:dyDescent="0.3">
      <c r="A97" s="34" t="s">
        <v>16</v>
      </c>
      <c r="B97" s="44">
        <v>0</v>
      </c>
      <c r="C97" s="44">
        <v>0</v>
      </c>
      <c r="D97" s="44">
        <v>0</v>
      </c>
      <c r="E97" s="33"/>
    </row>
    <row r="98" spans="1:5" ht="16.5" thickBot="1" x14ac:dyDescent="0.3">
      <c r="A98" s="34" t="s">
        <v>136</v>
      </c>
      <c r="B98" s="44">
        <v>0</v>
      </c>
      <c r="C98" s="44">
        <v>160</v>
      </c>
      <c r="D98" s="44">
        <v>160</v>
      </c>
      <c r="E98" s="33">
        <f t="shared" ref="E98" si="15">SUM((D98/C98)*100)</f>
        <v>100</v>
      </c>
    </row>
    <row r="99" spans="1:5" ht="15.75" x14ac:dyDescent="0.25">
      <c r="A99" s="34" t="s">
        <v>137</v>
      </c>
      <c r="B99" s="44">
        <v>0</v>
      </c>
      <c r="C99" s="44">
        <v>0</v>
      </c>
      <c r="D99" s="44">
        <v>0</v>
      </c>
      <c r="E99" s="33"/>
    </row>
    <row r="100" spans="1:5" ht="16.5" thickBot="1" x14ac:dyDescent="0.3">
      <c r="A100" s="54" t="s">
        <v>139</v>
      </c>
      <c r="B100" s="55">
        <f>SUM(B96:B99,B91)</f>
        <v>6528</v>
      </c>
      <c r="C100" s="55">
        <f>SUM(C96:C99,C91)</f>
        <v>14393</v>
      </c>
      <c r="D100" s="55">
        <f>SUM(D96:D99,D91)</f>
        <v>4651</v>
      </c>
      <c r="E100" s="56">
        <f t="shared" ref="E100" si="16">SUM((D100/C100)*100)</f>
        <v>32.314319460849021</v>
      </c>
    </row>
    <row r="101" spans="1:5" ht="16.5" thickBot="1" x14ac:dyDescent="0.3">
      <c r="A101" s="34" t="s">
        <v>143</v>
      </c>
      <c r="B101" s="44">
        <v>0</v>
      </c>
      <c r="C101" s="44">
        <v>0</v>
      </c>
      <c r="D101" s="44">
        <v>0</v>
      </c>
      <c r="E101" s="33"/>
    </row>
    <row r="102" spans="1:5" ht="15.75" x14ac:dyDescent="0.25">
      <c r="A102" s="34" t="s">
        <v>148</v>
      </c>
      <c r="B102" s="44">
        <v>123538</v>
      </c>
      <c r="C102" s="44">
        <v>133727</v>
      </c>
      <c r="D102" s="44">
        <v>133727</v>
      </c>
      <c r="E102" s="33">
        <f t="shared" ref="E102:E103" si="17">SUM((D102/C102)*100)</f>
        <v>100</v>
      </c>
    </row>
    <row r="103" spans="1:5" ht="16.5" thickBot="1" x14ac:dyDescent="0.3">
      <c r="A103" s="57" t="s">
        <v>17</v>
      </c>
      <c r="B103" s="46">
        <f>SUM(B100:B102)</f>
        <v>130066</v>
      </c>
      <c r="C103" s="46">
        <f>SUM(C100:C102)</f>
        <v>148120</v>
      </c>
      <c r="D103" s="46">
        <f>SUM(D100:D102)</f>
        <v>138378</v>
      </c>
      <c r="E103" s="48">
        <f t="shared" si="17"/>
        <v>93.422900351066701</v>
      </c>
    </row>
    <row r="105" spans="1:5" ht="15.75" thickBot="1" x14ac:dyDescent="0.3">
      <c r="A105" s="19" t="s">
        <v>149</v>
      </c>
      <c r="B105" s="20"/>
      <c r="C105" s="20"/>
      <c r="D105" s="20"/>
      <c r="E105" s="21"/>
    </row>
    <row r="106" spans="1:5" ht="15.75" x14ac:dyDescent="0.25">
      <c r="A106" s="22" t="s">
        <v>4</v>
      </c>
      <c r="B106" s="23" t="s">
        <v>6</v>
      </c>
      <c r="C106" s="24" t="s">
        <v>7</v>
      </c>
      <c r="D106" s="23" t="s">
        <v>8</v>
      </c>
      <c r="E106" s="25" t="s">
        <v>9</v>
      </c>
    </row>
    <row r="107" spans="1:5" ht="16.5" thickBot="1" x14ac:dyDescent="0.3">
      <c r="A107" s="26"/>
      <c r="B107" s="27" t="s">
        <v>10</v>
      </c>
      <c r="C107" s="28" t="s">
        <v>10</v>
      </c>
      <c r="D107" s="27"/>
      <c r="E107" s="29" t="s">
        <v>55</v>
      </c>
    </row>
    <row r="108" spans="1:5" ht="15.75" x14ac:dyDescent="0.25">
      <c r="A108" s="30" t="s">
        <v>11</v>
      </c>
      <c r="B108" s="31">
        <f>B10+B44+B77</f>
        <v>358091</v>
      </c>
      <c r="C108" s="31">
        <f t="shared" ref="C108:D108" si="18">C10+C44+C77</f>
        <v>392111</v>
      </c>
      <c r="D108" s="31">
        <f t="shared" si="18"/>
        <v>384375</v>
      </c>
      <c r="E108" s="33">
        <f>SUM((D108/C108)*100)</f>
        <v>98.02708926808991</v>
      </c>
    </row>
    <row r="109" spans="1:5" ht="15.75" x14ac:dyDescent="0.25">
      <c r="A109" s="34" t="s">
        <v>12</v>
      </c>
      <c r="B109" s="35">
        <f>B11+B45+B78</f>
        <v>90937</v>
      </c>
      <c r="C109" s="35">
        <f t="shared" ref="C109:D109" si="19">C11+C45+C78</f>
        <v>99886</v>
      </c>
      <c r="D109" s="35">
        <f t="shared" si="19"/>
        <v>94377</v>
      </c>
      <c r="E109" s="37">
        <f t="shared" ref="E109:E110" si="20">SUM((D109/C109)*100)</f>
        <v>94.484712572332469</v>
      </c>
    </row>
    <row r="110" spans="1:5" ht="15.75" x14ac:dyDescent="0.25">
      <c r="A110" s="34" t="s">
        <v>13</v>
      </c>
      <c r="B110" s="35">
        <f>B12+B46+B79</f>
        <v>242138</v>
      </c>
      <c r="C110" s="35">
        <f t="shared" ref="C110:D110" si="21">C12+C46+C79</f>
        <v>270717</v>
      </c>
      <c r="D110" s="35">
        <f t="shared" si="21"/>
        <v>247632</v>
      </c>
      <c r="E110" s="37">
        <f t="shared" si="20"/>
        <v>91.472644865302144</v>
      </c>
    </row>
    <row r="111" spans="1:5" ht="15.75" x14ac:dyDescent="0.25">
      <c r="A111" s="34" t="s">
        <v>78</v>
      </c>
      <c r="B111" s="35">
        <f t="shared" ref="B111:D116" si="22">B13+B47+B80</f>
        <v>990</v>
      </c>
      <c r="C111" s="35">
        <f t="shared" si="22"/>
        <v>1095</v>
      </c>
      <c r="D111" s="35">
        <f t="shared" si="22"/>
        <v>948</v>
      </c>
      <c r="E111" s="37"/>
    </row>
    <row r="112" spans="1:5" ht="15.75" x14ac:dyDescent="0.25">
      <c r="A112" s="34" t="s">
        <v>128</v>
      </c>
      <c r="B112" s="35">
        <f t="shared" si="22"/>
        <v>3600</v>
      </c>
      <c r="C112" s="35">
        <f t="shared" si="22"/>
        <v>8230</v>
      </c>
      <c r="D112" s="35">
        <f t="shared" si="22"/>
        <v>7930</v>
      </c>
      <c r="E112" s="37">
        <f t="shared" ref="E112:E115" si="23">SUM((D112/C112)*100)</f>
        <v>96.354799513973262</v>
      </c>
    </row>
    <row r="113" spans="1:8" ht="15.75" x14ac:dyDescent="0.25">
      <c r="A113" s="34" t="s">
        <v>129</v>
      </c>
      <c r="B113" s="35">
        <f t="shared" si="22"/>
        <v>400</v>
      </c>
      <c r="C113" s="35">
        <f t="shared" si="22"/>
        <v>400</v>
      </c>
      <c r="D113" s="35">
        <f t="shared" si="22"/>
        <v>200</v>
      </c>
      <c r="E113" s="37">
        <f t="shared" si="23"/>
        <v>50</v>
      </c>
    </row>
    <row r="114" spans="1:8" ht="15.75" x14ac:dyDescent="0.25">
      <c r="A114" s="34" t="s">
        <v>130</v>
      </c>
      <c r="B114" s="35">
        <f t="shared" si="22"/>
        <v>1047</v>
      </c>
      <c r="C114" s="35">
        <f t="shared" si="22"/>
        <v>8226</v>
      </c>
      <c r="D114" s="35">
        <f t="shared" si="22"/>
        <v>0</v>
      </c>
      <c r="E114" s="37">
        <f t="shared" si="23"/>
        <v>0</v>
      </c>
    </row>
    <row r="115" spans="1:8" ht="15.75" x14ac:dyDescent="0.25">
      <c r="A115" s="34" t="s">
        <v>2</v>
      </c>
      <c r="B115" s="35">
        <f t="shared" si="22"/>
        <v>0</v>
      </c>
      <c r="C115" s="35">
        <f t="shared" si="22"/>
        <v>6755</v>
      </c>
      <c r="D115" s="35">
        <f t="shared" si="22"/>
        <v>6502</v>
      </c>
      <c r="E115" s="37">
        <f t="shared" si="23"/>
        <v>96.25462620281273</v>
      </c>
    </row>
    <row r="116" spans="1:8" ht="15.75" x14ac:dyDescent="0.25">
      <c r="A116" s="38" t="s">
        <v>14</v>
      </c>
      <c r="B116" s="35">
        <f t="shared" si="22"/>
        <v>0</v>
      </c>
      <c r="C116" s="35">
        <f t="shared" si="22"/>
        <v>0</v>
      </c>
      <c r="D116" s="35">
        <f t="shared" si="22"/>
        <v>0</v>
      </c>
      <c r="E116" s="39"/>
    </row>
    <row r="117" spans="1:8" ht="16.5" thickBot="1" x14ac:dyDescent="0.3">
      <c r="A117" s="136" t="s">
        <v>131</v>
      </c>
      <c r="B117" s="137">
        <f>SUM(B108:B116)</f>
        <v>697203</v>
      </c>
      <c r="C117" s="138">
        <f>SUM(C108:C116)</f>
        <v>787420</v>
      </c>
      <c r="D117" s="137">
        <f>SUM(D108:D116)</f>
        <v>741964</v>
      </c>
      <c r="E117" s="139">
        <f t="shared" ref="E117:E118" si="24">SUM((D117/C117)*100)</f>
        <v>94.227223082979862</v>
      </c>
    </row>
    <row r="118" spans="1:8" ht="15.75" x14ac:dyDescent="0.25">
      <c r="A118" s="140" t="s">
        <v>132</v>
      </c>
      <c r="B118" s="141">
        <f>B20</f>
        <v>419689</v>
      </c>
      <c r="C118" s="141">
        <f t="shared" ref="C118:D118" si="25">C20</f>
        <v>451017</v>
      </c>
      <c r="D118" s="141">
        <f t="shared" si="25"/>
        <v>451017</v>
      </c>
      <c r="E118" s="142">
        <f t="shared" si="24"/>
        <v>100</v>
      </c>
      <c r="F118" s="3">
        <f>B19+B53+B86</f>
        <v>697203</v>
      </c>
      <c r="G118" s="3">
        <f t="shared" ref="G118:H118" si="26">C19+C53+C86</f>
        <v>787420</v>
      </c>
      <c r="H118" s="3">
        <f t="shared" si="26"/>
        <v>741964</v>
      </c>
    </row>
    <row r="119" spans="1:8" ht="16.5" thickBot="1" x14ac:dyDescent="0.3">
      <c r="A119" s="143" t="s">
        <v>133</v>
      </c>
      <c r="B119" s="144">
        <f>B21+B55+B88</f>
        <v>0</v>
      </c>
      <c r="C119" s="144">
        <f t="shared" ref="C119:D119" si="27">C21+C55+C88</f>
        <v>0</v>
      </c>
      <c r="D119" s="144">
        <f t="shared" si="27"/>
        <v>0</v>
      </c>
      <c r="E119" s="145"/>
    </row>
    <row r="120" spans="1:8" ht="16.5" thickBot="1" x14ac:dyDescent="0.3">
      <c r="A120" s="146" t="s">
        <v>134</v>
      </c>
      <c r="B120" s="147">
        <f>SUM(B117:B119)</f>
        <v>1116892</v>
      </c>
      <c r="C120" s="147">
        <f>SUM(C117:C119)</f>
        <v>1238437</v>
      </c>
      <c r="D120" s="147">
        <f>SUM(D117:D119)</f>
        <v>1192981</v>
      </c>
      <c r="E120" s="148">
        <f t="shared" ref="E120:E121" si="28">SUM((D120/C120)*100)</f>
        <v>96.329567026824932</v>
      </c>
    </row>
    <row r="121" spans="1:8" s="68" customFormat="1" ht="16.5" thickBot="1" x14ac:dyDescent="0.3">
      <c r="A121" s="149" t="s">
        <v>150</v>
      </c>
      <c r="B121" s="150">
        <f>B120-B118</f>
        <v>697203</v>
      </c>
      <c r="C121" s="150">
        <f t="shared" ref="C121:D121" si="29">C120-C118</f>
        <v>787420</v>
      </c>
      <c r="D121" s="150">
        <f t="shared" si="29"/>
        <v>741964</v>
      </c>
      <c r="E121" s="151">
        <f t="shared" si="28"/>
        <v>94.227223082979862</v>
      </c>
    </row>
    <row r="122" spans="1:8" ht="16.5" thickBot="1" x14ac:dyDescent="0.3">
      <c r="A122" s="49"/>
      <c r="B122" s="50"/>
      <c r="C122" s="50"/>
      <c r="D122" s="50"/>
      <c r="E122" s="51"/>
    </row>
    <row r="123" spans="1:8" ht="16.5" thickBot="1" x14ac:dyDescent="0.3">
      <c r="A123" s="30" t="s">
        <v>135</v>
      </c>
      <c r="B123" s="52">
        <f>B24+B58+B91</f>
        <v>480109</v>
      </c>
      <c r="C123" s="52">
        <f t="shared" ref="C123:D123" si="30">C24+C58+C91</f>
        <v>538334</v>
      </c>
      <c r="D123" s="52">
        <f t="shared" si="30"/>
        <v>531514</v>
      </c>
      <c r="E123" s="33">
        <f t="shared" ref="E123:E130" si="31">SUM((D123/C123)*100)</f>
        <v>98.733128503865629</v>
      </c>
    </row>
    <row r="124" spans="1:8" ht="16.5" thickBot="1" x14ac:dyDescent="0.3">
      <c r="A124" s="63" t="s">
        <v>138</v>
      </c>
      <c r="B124" s="128">
        <f>B25</f>
        <v>312702</v>
      </c>
      <c r="C124" s="128">
        <f t="shared" ref="C124:D124" si="32">C25</f>
        <v>348703</v>
      </c>
      <c r="D124" s="128">
        <f t="shared" si="32"/>
        <v>348703</v>
      </c>
      <c r="E124" s="33">
        <f t="shared" si="31"/>
        <v>100</v>
      </c>
    </row>
    <row r="125" spans="1:8" ht="31.5" thickBot="1" x14ac:dyDescent="0.3">
      <c r="A125" s="129" t="s">
        <v>140</v>
      </c>
      <c r="B125" s="128">
        <f>B26</f>
        <v>102615</v>
      </c>
      <c r="C125" s="128">
        <f t="shared" ref="C125:D125" si="33">C26</f>
        <v>109854</v>
      </c>
      <c r="D125" s="128">
        <f t="shared" si="33"/>
        <v>109854</v>
      </c>
      <c r="E125" s="33">
        <f t="shared" si="31"/>
        <v>100</v>
      </c>
    </row>
    <row r="126" spans="1:8" ht="16.5" thickBot="1" x14ac:dyDescent="0.3">
      <c r="A126" s="129" t="s">
        <v>141</v>
      </c>
      <c r="B126" s="128">
        <f>B27+B59+B92</f>
        <v>39142</v>
      </c>
      <c r="C126" s="128">
        <f t="shared" ref="C126:D126" si="34">C27+C59+C92</f>
        <v>47242</v>
      </c>
      <c r="D126" s="128">
        <f t="shared" si="34"/>
        <v>34402</v>
      </c>
      <c r="E126" s="33">
        <f t="shared" si="31"/>
        <v>72.820795055247444</v>
      </c>
    </row>
    <row r="127" spans="1:8" ht="31.5" thickBot="1" x14ac:dyDescent="0.3">
      <c r="A127" s="129" t="s">
        <v>142</v>
      </c>
      <c r="B127" s="128">
        <f>B28+B60+B93</f>
        <v>0</v>
      </c>
      <c r="C127" s="128">
        <f t="shared" ref="C127:D127" si="35">C28+C60+C93</f>
        <v>21120</v>
      </c>
      <c r="D127" s="128">
        <f t="shared" si="35"/>
        <v>21120</v>
      </c>
      <c r="E127" s="33">
        <f t="shared" si="31"/>
        <v>100</v>
      </c>
    </row>
    <row r="128" spans="1:8" s="68" customFormat="1" ht="16.5" thickBot="1" x14ac:dyDescent="0.3">
      <c r="A128" s="129" t="s">
        <v>151</v>
      </c>
      <c r="B128" s="128">
        <f>B61+B94</f>
        <v>0</v>
      </c>
      <c r="C128" s="128">
        <f t="shared" ref="C128:D128" si="36">C61+C94</f>
        <v>120</v>
      </c>
      <c r="D128" s="128">
        <f t="shared" si="36"/>
        <v>120</v>
      </c>
      <c r="E128" s="33">
        <f t="shared" si="31"/>
        <v>100</v>
      </c>
    </row>
    <row r="129" spans="1:5" ht="16.5" thickBot="1" x14ac:dyDescent="0.3">
      <c r="A129" s="129" t="s">
        <v>145</v>
      </c>
      <c r="B129" s="128">
        <f>B29+B62+B95</f>
        <v>25650</v>
      </c>
      <c r="C129" s="128">
        <f t="shared" ref="C129:D129" si="37">C29+C62+C95</f>
        <v>11295</v>
      </c>
      <c r="D129" s="128">
        <f t="shared" si="37"/>
        <v>17315</v>
      </c>
      <c r="E129" s="33">
        <f t="shared" si="31"/>
        <v>153.29791943337761</v>
      </c>
    </row>
    <row r="130" spans="1:5" ht="16.5" thickBot="1" x14ac:dyDescent="0.3">
      <c r="A130" s="34" t="s">
        <v>15</v>
      </c>
      <c r="B130" s="44">
        <f>B30+B63+B96</f>
        <v>206976</v>
      </c>
      <c r="C130" s="44">
        <f t="shared" ref="C130:D130" si="38">C30+C63+C96</f>
        <v>225405</v>
      </c>
      <c r="D130" s="44">
        <f t="shared" si="38"/>
        <v>206325</v>
      </c>
      <c r="E130" s="33">
        <f t="shared" si="31"/>
        <v>91.535236574166504</v>
      </c>
    </row>
    <row r="131" spans="1:5" ht="16.5" thickBot="1" x14ac:dyDescent="0.3">
      <c r="A131" s="34" t="s">
        <v>16</v>
      </c>
      <c r="B131" s="44">
        <f t="shared" ref="B131:D133" si="39">B31+B64+B97</f>
        <v>0</v>
      </c>
      <c r="C131" s="44">
        <f t="shared" si="39"/>
        <v>0</v>
      </c>
      <c r="D131" s="44">
        <f t="shared" si="39"/>
        <v>0</v>
      </c>
      <c r="E131" s="33"/>
    </row>
    <row r="132" spans="1:5" ht="16.5" thickBot="1" x14ac:dyDescent="0.3">
      <c r="A132" s="34" t="s">
        <v>136</v>
      </c>
      <c r="B132" s="44">
        <f t="shared" si="39"/>
        <v>10118</v>
      </c>
      <c r="C132" s="44">
        <f t="shared" si="39"/>
        <v>360</v>
      </c>
      <c r="D132" s="44">
        <f t="shared" si="39"/>
        <v>360</v>
      </c>
      <c r="E132" s="33"/>
    </row>
    <row r="133" spans="1:5" ht="15.75" x14ac:dyDescent="0.25">
      <c r="A133" s="34" t="s">
        <v>137</v>
      </c>
      <c r="B133" s="44">
        <f t="shared" si="39"/>
        <v>0</v>
      </c>
      <c r="C133" s="44">
        <f t="shared" si="39"/>
        <v>0</v>
      </c>
      <c r="D133" s="44">
        <f t="shared" si="39"/>
        <v>0</v>
      </c>
      <c r="E133" s="33"/>
    </row>
    <row r="134" spans="1:5" ht="16.5" thickBot="1" x14ac:dyDescent="0.3">
      <c r="A134" s="152" t="s">
        <v>139</v>
      </c>
      <c r="B134" s="153">
        <f>SUM(B130:B133,B123)</f>
        <v>697203</v>
      </c>
      <c r="C134" s="153">
        <f>SUM(C130:C133,C123)</f>
        <v>764099</v>
      </c>
      <c r="D134" s="153">
        <f t="shared" ref="D134" si="40">SUM(D130:D133,D123)</f>
        <v>738199</v>
      </c>
      <c r="E134" s="156">
        <f t="shared" ref="E134:E136" si="41">SUM((D134/C134)*100)</f>
        <v>96.610386873952194</v>
      </c>
    </row>
    <row r="135" spans="1:5" ht="15.75" x14ac:dyDescent="0.25">
      <c r="A135" s="140" t="s">
        <v>143</v>
      </c>
      <c r="B135" s="141">
        <f>B35+B68+B101</f>
        <v>0</v>
      </c>
      <c r="C135" s="141">
        <f t="shared" ref="C135:D135" si="42">C35+C68+C101</f>
        <v>23321</v>
      </c>
      <c r="D135" s="141">
        <f t="shared" si="42"/>
        <v>23321</v>
      </c>
      <c r="E135" s="142">
        <f t="shared" si="41"/>
        <v>100</v>
      </c>
    </row>
    <row r="136" spans="1:5" ht="16.5" thickBot="1" x14ac:dyDescent="0.3">
      <c r="A136" s="143" t="s">
        <v>148</v>
      </c>
      <c r="B136" s="144">
        <f t="shared" ref="B136:D136" si="43">B36+B69+B102</f>
        <v>419689</v>
      </c>
      <c r="C136" s="144">
        <f t="shared" si="43"/>
        <v>451017</v>
      </c>
      <c r="D136" s="144">
        <f t="shared" si="43"/>
        <v>451017</v>
      </c>
      <c r="E136" s="145">
        <f t="shared" si="41"/>
        <v>100</v>
      </c>
    </row>
    <row r="137" spans="1:5" ht="16.5" thickBot="1" x14ac:dyDescent="0.3">
      <c r="A137" s="154" t="s">
        <v>17</v>
      </c>
      <c r="B137" s="147">
        <f>SUM(B134:B136)</f>
        <v>1116892</v>
      </c>
      <c r="C137" s="147">
        <f>SUM(C134:C136)</f>
        <v>1238437</v>
      </c>
      <c r="D137" s="147">
        <f>SUM(D134:D136)</f>
        <v>1212537</v>
      </c>
      <c r="E137" s="148">
        <f t="shared" ref="E137:E138" si="44">SUM((D137/C137)*100)</f>
        <v>97.908654214949976</v>
      </c>
    </row>
    <row r="138" spans="1:5" ht="16.5" thickBot="1" x14ac:dyDescent="0.3">
      <c r="A138" s="155" t="s">
        <v>152</v>
      </c>
      <c r="B138" s="157">
        <f>B137-B136</f>
        <v>697203</v>
      </c>
      <c r="C138" s="157">
        <f t="shared" ref="C138:D138" si="45">C137-C136</f>
        <v>787420</v>
      </c>
      <c r="D138" s="157">
        <f t="shared" si="45"/>
        <v>761520</v>
      </c>
      <c r="E138" s="151">
        <f t="shared" si="44"/>
        <v>96.710776967818958</v>
      </c>
    </row>
    <row r="141" spans="1:5" ht="15.75" x14ac:dyDescent="0.25">
      <c r="A141" s="279" t="s">
        <v>368</v>
      </c>
      <c r="B141" s="279"/>
    </row>
  </sheetData>
  <mergeCells count="5">
    <mergeCell ref="A1:E1"/>
    <mergeCell ref="A2:E2"/>
    <mergeCell ref="A3:E3"/>
    <mergeCell ref="D4:E4"/>
    <mergeCell ref="A141:B14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  <rowBreaks count="2" manualBreakCount="2">
    <brk id="38" max="16383" man="1"/>
    <brk id="7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workbookViewId="0">
      <pane ySplit="3" topLeftCell="A4" activePane="bottomLeft" state="frozen"/>
      <selection pane="bottomLeft" activeCell="A52" sqref="A52:B52"/>
    </sheetView>
  </sheetViews>
  <sheetFormatPr defaultRowHeight="12.75" x14ac:dyDescent="0.2"/>
  <cols>
    <col min="1" max="1" width="38.85546875" style="65" customWidth="1"/>
    <col min="2" max="2" width="19.140625" style="65" customWidth="1"/>
    <col min="3" max="3" width="6.28515625" style="65" customWidth="1"/>
    <col min="4" max="4" width="38.85546875" style="65" customWidth="1"/>
    <col min="5" max="5" width="19.140625" style="65" customWidth="1"/>
    <col min="6" max="6" width="5.28515625" style="65" customWidth="1"/>
    <col min="7" max="7" width="38.7109375" style="65" customWidth="1"/>
    <col min="8" max="8" width="18.85546875" style="65" customWidth="1"/>
    <col min="9" max="9" width="5.140625" style="65" customWidth="1"/>
    <col min="10" max="10" width="38.7109375" style="65" customWidth="1"/>
    <col min="11" max="11" width="18.85546875" style="65" customWidth="1"/>
    <col min="12" max="256" width="9.140625" style="65"/>
    <col min="257" max="257" width="38.85546875" style="65" customWidth="1"/>
    <col min="258" max="259" width="19.140625" style="65" customWidth="1"/>
    <col min="260" max="512" width="9.140625" style="65"/>
    <col min="513" max="513" width="38.85546875" style="65" customWidth="1"/>
    <col min="514" max="515" width="19.140625" style="65" customWidth="1"/>
    <col min="516" max="768" width="9.140625" style="65"/>
    <col min="769" max="769" width="38.85546875" style="65" customWidth="1"/>
    <col min="770" max="771" width="19.140625" style="65" customWidth="1"/>
    <col min="772" max="1024" width="9.140625" style="65"/>
    <col min="1025" max="1025" width="38.85546875" style="65" customWidth="1"/>
    <col min="1026" max="1027" width="19.140625" style="65" customWidth="1"/>
    <col min="1028" max="1280" width="9.140625" style="65"/>
    <col min="1281" max="1281" width="38.85546875" style="65" customWidth="1"/>
    <col min="1282" max="1283" width="19.140625" style="65" customWidth="1"/>
    <col min="1284" max="1536" width="9.140625" style="65"/>
    <col min="1537" max="1537" width="38.85546875" style="65" customWidth="1"/>
    <col min="1538" max="1539" width="19.140625" style="65" customWidth="1"/>
    <col min="1540" max="1792" width="9.140625" style="65"/>
    <col min="1793" max="1793" width="38.85546875" style="65" customWidth="1"/>
    <col min="1794" max="1795" width="19.140625" style="65" customWidth="1"/>
    <col min="1796" max="2048" width="9.140625" style="65"/>
    <col min="2049" max="2049" width="38.85546875" style="65" customWidth="1"/>
    <col min="2050" max="2051" width="19.140625" style="65" customWidth="1"/>
    <col min="2052" max="2304" width="9.140625" style="65"/>
    <col min="2305" max="2305" width="38.85546875" style="65" customWidth="1"/>
    <col min="2306" max="2307" width="19.140625" style="65" customWidth="1"/>
    <col min="2308" max="2560" width="9.140625" style="65"/>
    <col min="2561" max="2561" width="38.85546875" style="65" customWidth="1"/>
    <col min="2562" max="2563" width="19.140625" style="65" customWidth="1"/>
    <col min="2564" max="2816" width="9.140625" style="65"/>
    <col min="2817" max="2817" width="38.85546875" style="65" customWidth="1"/>
    <col min="2818" max="2819" width="19.140625" style="65" customWidth="1"/>
    <col min="2820" max="3072" width="9.140625" style="65"/>
    <col min="3073" max="3073" width="38.85546875" style="65" customWidth="1"/>
    <col min="3074" max="3075" width="19.140625" style="65" customWidth="1"/>
    <col min="3076" max="3328" width="9.140625" style="65"/>
    <col min="3329" max="3329" width="38.85546875" style="65" customWidth="1"/>
    <col min="3330" max="3331" width="19.140625" style="65" customWidth="1"/>
    <col min="3332" max="3584" width="9.140625" style="65"/>
    <col min="3585" max="3585" width="38.85546875" style="65" customWidth="1"/>
    <col min="3586" max="3587" width="19.140625" style="65" customWidth="1"/>
    <col min="3588" max="3840" width="9.140625" style="65"/>
    <col min="3841" max="3841" width="38.85546875" style="65" customWidth="1"/>
    <col min="3842" max="3843" width="19.140625" style="65" customWidth="1"/>
    <col min="3844" max="4096" width="9.140625" style="65"/>
    <col min="4097" max="4097" width="38.85546875" style="65" customWidth="1"/>
    <col min="4098" max="4099" width="19.140625" style="65" customWidth="1"/>
    <col min="4100" max="4352" width="9.140625" style="65"/>
    <col min="4353" max="4353" width="38.85546875" style="65" customWidth="1"/>
    <col min="4354" max="4355" width="19.140625" style="65" customWidth="1"/>
    <col min="4356" max="4608" width="9.140625" style="65"/>
    <col min="4609" max="4609" width="38.85546875" style="65" customWidth="1"/>
    <col min="4610" max="4611" width="19.140625" style="65" customWidth="1"/>
    <col min="4612" max="4864" width="9.140625" style="65"/>
    <col min="4865" max="4865" width="38.85546875" style="65" customWidth="1"/>
    <col min="4866" max="4867" width="19.140625" style="65" customWidth="1"/>
    <col min="4868" max="5120" width="9.140625" style="65"/>
    <col min="5121" max="5121" width="38.85546875" style="65" customWidth="1"/>
    <col min="5122" max="5123" width="19.140625" style="65" customWidth="1"/>
    <col min="5124" max="5376" width="9.140625" style="65"/>
    <col min="5377" max="5377" width="38.85546875" style="65" customWidth="1"/>
    <col min="5378" max="5379" width="19.140625" style="65" customWidth="1"/>
    <col min="5380" max="5632" width="9.140625" style="65"/>
    <col min="5633" max="5633" width="38.85546875" style="65" customWidth="1"/>
    <col min="5634" max="5635" width="19.140625" style="65" customWidth="1"/>
    <col min="5636" max="5888" width="9.140625" style="65"/>
    <col min="5889" max="5889" width="38.85546875" style="65" customWidth="1"/>
    <col min="5890" max="5891" width="19.140625" style="65" customWidth="1"/>
    <col min="5892" max="6144" width="9.140625" style="65"/>
    <col min="6145" max="6145" width="38.85546875" style="65" customWidth="1"/>
    <col min="6146" max="6147" width="19.140625" style="65" customWidth="1"/>
    <col min="6148" max="6400" width="9.140625" style="65"/>
    <col min="6401" max="6401" width="38.85546875" style="65" customWidth="1"/>
    <col min="6402" max="6403" width="19.140625" style="65" customWidth="1"/>
    <col min="6404" max="6656" width="9.140625" style="65"/>
    <col min="6657" max="6657" width="38.85546875" style="65" customWidth="1"/>
    <col min="6658" max="6659" width="19.140625" style="65" customWidth="1"/>
    <col min="6660" max="6912" width="9.140625" style="65"/>
    <col min="6913" max="6913" width="38.85546875" style="65" customWidth="1"/>
    <col min="6914" max="6915" width="19.140625" style="65" customWidth="1"/>
    <col min="6916" max="7168" width="9.140625" style="65"/>
    <col min="7169" max="7169" width="38.85546875" style="65" customWidth="1"/>
    <col min="7170" max="7171" width="19.140625" style="65" customWidth="1"/>
    <col min="7172" max="7424" width="9.140625" style="65"/>
    <col min="7425" max="7425" width="38.85546875" style="65" customWidth="1"/>
    <col min="7426" max="7427" width="19.140625" style="65" customWidth="1"/>
    <col min="7428" max="7680" width="9.140625" style="65"/>
    <col min="7681" max="7681" width="38.85546875" style="65" customWidth="1"/>
    <col min="7682" max="7683" width="19.140625" style="65" customWidth="1"/>
    <col min="7684" max="7936" width="9.140625" style="65"/>
    <col min="7937" max="7937" width="38.85546875" style="65" customWidth="1"/>
    <col min="7938" max="7939" width="19.140625" style="65" customWidth="1"/>
    <col min="7940" max="8192" width="9.140625" style="65"/>
    <col min="8193" max="8193" width="38.85546875" style="65" customWidth="1"/>
    <col min="8194" max="8195" width="19.140625" style="65" customWidth="1"/>
    <col min="8196" max="8448" width="9.140625" style="65"/>
    <col min="8449" max="8449" width="38.85546875" style="65" customWidth="1"/>
    <col min="8450" max="8451" width="19.140625" style="65" customWidth="1"/>
    <col min="8452" max="8704" width="9.140625" style="65"/>
    <col min="8705" max="8705" width="38.85546875" style="65" customWidth="1"/>
    <col min="8706" max="8707" width="19.140625" style="65" customWidth="1"/>
    <col min="8708" max="8960" width="9.140625" style="65"/>
    <col min="8961" max="8961" width="38.85546875" style="65" customWidth="1"/>
    <col min="8962" max="8963" width="19.140625" style="65" customWidth="1"/>
    <col min="8964" max="9216" width="9.140625" style="65"/>
    <col min="9217" max="9217" width="38.85546875" style="65" customWidth="1"/>
    <col min="9218" max="9219" width="19.140625" style="65" customWidth="1"/>
    <col min="9220" max="9472" width="9.140625" style="65"/>
    <col min="9473" max="9473" width="38.85546875" style="65" customWidth="1"/>
    <col min="9474" max="9475" width="19.140625" style="65" customWidth="1"/>
    <col min="9476" max="9728" width="9.140625" style="65"/>
    <col min="9729" max="9729" width="38.85546875" style="65" customWidth="1"/>
    <col min="9730" max="9731" width="19.140625" style="65" customWidth="1"/>
    <col min="9732" max="9984" width="9.140625" style="65"/>
    <col min="9985" max="9985" width="38.85546875" style="65" customWidth="1"/>
    <col min="9986" max="9987" width="19.140625" style="65" customWidth="1"/>
    <col min="9988" max="10240" width="9.140625" style="65"/>
    <col min="10241" max="10241" width="38.85546875" style="65" customWidth="1"/>
    <col min="10242" max="10243" width="19.140625" style="65" customWidth="1"/>
    <col min="10244" max="10496" width="9.140625" style="65"/>
    <col min="10497" max="10497" width="38.85546875" style="65" customWidth="1"/>
    <col min="10498" max="10499" width="19.140625" style="65" customWidth="1"/>
    <col min="10500" max="10752" width="9.140625" style="65"/>
    <col min="10753" max="10753" width="38.85546875" style="65" customWidth="1"/>
    <col min="10754" max="10755" width="19.140625" style="65" customWidth="1"/>
    <col min="10756" max="11008" width="9.140625" style="65"/>
    <col min="11009" max="11009" width="38.85546875" style="65" customWidth="1"/>
    <col min="11010" max="11011" width="19.140625" style="65" customWidth="1"/>
    <col min="11012" max="11264" width="9.140625" style="65"/>
    <col min="11265" max="11265" width="38.85546875" style="65" customWidth="1"/>
    <col min="11266" max="11267" width="19.140625" style="65" customWidth="1"/>
    <col min="11268" max="11520" width="9.140625" style="65"/>
    <col min="11521" max="11521" width="38.85546875" style="65" customWidth="1"/>
    <col min="11522" max="11523" width="19.140625" style="65" customWidth="1"/>
    <col min="11524" max="11776" width="9.140625" style="65"/>
    <col min="11777" max="11777" width="38.85546875" style="65" customWidth="1"/>
    <col min="11778" max="11779" width="19.140625" style="65" customWidth="1"/>
    <col min="11780" max="12032" width="9.140625" style="65"/>
    <col min="12033" max="12033" width="38.85546875" style="65" customWidth="1"/>
    <col min="12034" max="12035" width="19.140625" style="65" customWidth="1"/>
    <col min="12036" max="12288" width="9.140625" style="65"/>
    <col min="12289" max="12289" width="38.85546875" style="65" customWidth="1"/>
    <col min="12290" max="12291" width="19.140625" style="65" customWidth="1"/>
    <col min="12292" max="12544" width="9.140625" style="65"/>
    <col min="12545" max="12545" width="38.85546875" style="65" customWidth="1"/>
    <col min="12546" max="12547" width="19.140625" style="65" customWidth="1"/>
    <col min="12548" max="12800" width="9.140625" style="65"/>
    <col min="12801" max="12801" width="38.85546875" style="65" customWidth="1"/>
    <col min="12802" max="12803" width="19.140625" style="65" customWidth="1"/>
    <col min="12804" max="13056" width="9.140625" style="65"/>
    <col min="13057" max="13057" width="38.85546875" style="65" customWidth="1"/>
    <col min="13058" max="13059" width="19.140625" style="65" customWidth="1"/>
    <col min="13060" max="13312" width="9.140625" style="65"/>
    <col min="13313" max="13313" width="38.85546875" style="65" customWidth="1"/>
    <col min="13314" max="13315" width="19.140625" style="65" customWidth="1"/>
    <col min="13316" max="13568" width="9.140625" style="65"/>
    <col min="13569" max="13569" width="38.85546875" style="65" customWidth="1"/>
    <col min="13570" max="13571" width="19.140625" style="65" customWidth="1"/>
    <col min="13572" max="13824" width="9.140625" style="65"/>
    <col min="13825" max="13825" width="38.85546875" style="65" customWidth="1"/>
    <col min="13826" max="13827" width="19.140625" style="65" customWidth="1"/>
    <col min="13828" max="14080" width="9.140625" style="65"/>
    <col min="14081" max="14081" width="38.85546875" style="65" customWidth="1"/>
    <col min="14082" max="14083" width="19.140625" style="65" customWidth="1"/>
    <col min="14084" max="14336" width="9.140625" style="65"/>
    <col min="14337" max="14337" width="38.85546875" style="65" customWidth="1"/>
    <col min="14338" max="14339" width="19.140625" style="65" customWidth="1"/>
    <col min="14340" max="14592" width="9.140625" style="65"/>
    <col min="14593" max="14593" width="38.85546875" style="65" customWidth="1"/>
    <col min="14594" max="14595" width="19.140625" style="65" customWidth="1"/>
    <col min="14596" max="14848" width="9.140625" style="65"/>
    <col min="14849" max="14849" width="38.85546875" style="65" customWidth="1"/>
    <col min="14850" max="14851" width="19.140625" style="65" customWidth="1"/>
    <col min="14852" max="15104" width="9.140625" style="65"/>
    <col min="15105" max="15105" width="38.85546875" style="65" customWidth="1"/>
    <col min="15106" max="15107" width="19.140625" style="65" customWidth="1"/>
    <col min="15108" max="15360" width="9.140625" style="65"/>
    <col min="15361" max="15361" width="38.85546875" style="65" customWidth="1"/>
    <col min="15362" max="15363" width="19.140625" style="65" customWidth="1"/>
    <col min="15364" max="15616" width="9.140625" style="65"/>
    <col min="15617" max="15617" width="38.85546875" style="65" customWidth="1"/>
    <col min="15618" max="15619" width="19.140625" style="65" customWidth="1"/>
    <col min="15620" max="15872" width="9.140625" style="65"/>
    <col min="15873" max="15873" width="38.85546875" style="65" customWidth="1"/>
    <col min="15874" max="15875" width="19.140625" style="65" customWidth="1"/>
    <col min="15876" max="16128" width="9.140625" style="65"/>
    <col min="16129" max="16129" width="38.85546875" style="65" customWidth="1"/>
    <col min="16130" max="16131" width="19.140625" style="65" customWidth="1"/>
    <col min="16132" max="16384" width="9.140625" style="65"/>
  </cols>
  <sheetData>
    <row r="1" spans="1:11" s="124" customFormat="1" ht="18.75" x14ac:dyDescent="0.3">
      <c r="A1" s="255" t="s">
        <v>77</v>
      </c>
      <c r="B1" s="255"/>
      <c r="C1" s="255"/>
      <c r="D1" s="255"/>
      <c r="E1" s="255"/>
      <c r="G1" s="255" t="s">
        <v>77</v>
      </c>
      <c r="H1" s="255"/>
      <c r="I1" s="255"/>
      <c r="J1" s="255"/>
      <c r="K1" s="255"/>
    </row>
    <row r="2" spans="1:11" s="124" customFormat="1" ht="15.75" x14ac:dyDescent="0.25">
      <c r="A2" s="256" t="s">
        <v>339</v>
      </c>
      <c r="B2" s="256"/>
      <c r="C2" s="256"/>
      <c r="D2" s="256"/>
      <c r="E2" s="256"/>
      <c r="G2" s="256" t="s">
        <v>339</v>
      </c>
      <c r="H2" s="256"/>
      <c r="I2" s="256"/>
      <c r="J2" s="256"/>
      <c r="K2" s="256"/>
    </row>
    <row r="3" spans="1:11" ht="15.75" x14ac:dyDescent="0.25">
      <c r="A3" s="256" t="s">
        <v>336</v>
      </c>
      <c r="B3" s="256"/>
      <c r="C3" s="256"/>
      <c r="D3" s="256"/>
      <c r="E3" s="256"/>
      <c r="G3" s="256" t="s">
        <v>5</v>
      </c>
      <c r="H3" s="256"/>
      <c r="I3" s="256"/>
      <c r="J3" s="256"/>
      <c r="K3" s="256"/>
    </row>
    <row r="4" spans="1:11" s="124" customFormat="1" ht="15.75" x14ac:dyDescent="0.25">
      <c r="A4" s="125"/>
      <c r="B4" s="125"/>
      <c r="C4" s="125"/>
      <c r="D4" s="125"/>
      <c r="E4" s="125" t="s">
        <v>80</v>
      </c>
      <c r="G4" s="125"/>
      <c r="H4" s="125"/>
      <c r="I4" s="125"/>
      <c r="J4" s="125"/>
      <c r="K4" s="125" t="s">
        <v>80</v>
      </c>
    </row>
    <row r="5" spans="1:11" ht="48.75" customHeight="1" x14ac:dyDescent="0.25">
      <c r="A5" s="258" t="s">
        <v>364</v>
      </c>
      <c r="B5" s="258"/>
      <c r="C5" s="158"/>
      <c r="D5" s="258" t="s">
        <v>365</v>
      </c>
      <c r="E5" s="258"/>
      <c r="G5" s="258" t="s">
        <v>366</v>
      </c>
      <c r="H5" s="258"/>
      <c r="J5" s="258" t="s">
        <v>367</v>
      </c>
      <c r="K5" s="258"/>
    </row>
    <row r="6" spans="1:11" x14ac:dyDescent="0.2">
      <c r="J6" s="124"/>
      <c r="K6" s="124"/>
    </row>
    <row r="7" spans="1:11" ht="32.25" customHeight="1" x14ac:dyDescent="0.2">
      <c r="A7" s="11" t="s">
        <v>4</v>
      </c>
      <c r="B7" s="11" t="s">
        <v>153</v>
      </c>
      <c r="D7" s="11" t="s">
        <v>4</v>
      </c>
      <c r="E7" s="11" t="s">
        <v>153</v>
      </c>
      <c r="G7" s="11" t="s">
        <v>4</v>
      </c>
      <c r="H7" s="11" t="s">
        <v>153</v>
      </c>
      <c r="J7" s="11" t="s">
        <v>4</v>
      </c>
      <c r="K7" s="11" t="s">
        <v>153</v>
      </c>
    </row>
    <row r="8" spans="1:11" ht="36" customHeight="1" x14ac:dyDescent="0.2">
      <c r="A8" s="13" t="s">
        <v>154</v>
      </c>
      <c r="B8" s="14">
        <v>0</v>
      </c>
      <c r="D8" s="13" t="s">
        <v>154</v>
      </c>
      <c r="E8" s="14">
        <v>0</v>
      </c>
      <c r="G8" s="13" t="s">
        <v>154</v>
      </c>
      <c r="H8" s="14">
        <v>0</v>
      </c>
      <c r="J8" s="13" t="s">
        <v>154</v>
      </c>
      <c r="K8" s="14">
        <f>B8+E8+H8</f>
        <v>0</v>
      </c>
    </row>
    <row r="9" spans="1:11" ht="36" customHeight="1" x14ac:dyDescent="0.2">
      <c r="A9" s="13" t="s">
        <v>155</v>
      </c>
      <c r="B9" s="14">
        <v>5664</v>
      </c>
      <c r="D9" s="13" t="s">
        <v>155</v>
      </c>
      <c r="E9" s="14">
        <v>173964</v>
      </c>
      <c r="G9" s="13" t="s">
        <v>155</v>
      </c>
      <c r="H9" s="14">
        <v>657</v>
      </c>
      <c r="J9" s="13" t="s">
        <v>155</v>
      </c>
      <c r="K9" s="14">
        <f t="shared" ref="K9:K48" si="0">B9+E9+H9</f>
        <v>180285</v>
      </c>
    </row>
    <row r="10" spans="1:11" ht="36" customHeight="1" x14ac:dyDescent="0.2">
      <c r="A10" s="13" t="s">
        <v>156</v>
      </c>
      <c r="B10" s="14">
        <v>0</v>
      </c>
      <c r="D10" s="13" t="s">
        <v>156</v>
      </c>
      <c r="E10" s="14">
        <v>0</v>
      </c>
      <c r="G10" s="13" t="s">
        <v>156</v>
      </c>
      <c r="H10" s="14">
        <v>0</v>
      </c>
      <c r="J10" s="13" t="s">
        <v>156</v>
      </c>
      <c r="K10" s="14">
        <f t="shared" si="0"/>
        <v>0</v>
      </c>
    </row>
    <row r="11" spans="1:11" ht="36" customHeight="1" x14ac:dyDescent="0.2">
      <c r="A11" s="15" t="s">
        <v>157</v>
      </c>
      <c r="B11" s="16">
        <v>5664</v>
      </c>
      <c r="D11" s="15" t="s">
        <v>157</v>
      </c>
      <c r="E11" s="16">
        <v>173964</v>
      </c>
      <c r="G11" s="15" t="s">
        <v>157</v>
      </c>
      <c r="H11" s="16">
        <v>657</v>
      </c>
      <c r="J11" s="15" t="s">
        <v>157</v>
      </c>
      <c r="K11" s="16">
        <f t="shared" si="0"/>
        <v>180285</v>
      </c>
    </row>
    <row r="12" spans="1:11" ht="36" customHeight="1" x14ac:dyDescent="0.2">
      <c r="A12" s="13" t="s">
        <v>158</v>
      </c>
      <c r="B12" s="14">
        <v>0</v>
      </c>
      <c r="D12" s="13" t="s">
        <v>158</v>
      </c>
      <c r="E12" s="14">
        <v>0</v>
      </c>
      <c r="G12" s="13" t="s">
        <v>158</v>
      </c>
      <c r="H12" s="14">
        <v>0</v>
      </c>
      <c r="J12" s="13" t="s">
        <v>158</v>
      </c>
      <c r="K12" s="14">
        <f t="shared" si="0"/>
        <v>0</v>
      </c>
    </row>
    <row r="13" spans="1:11" ht="36" customHeight="1" x14ac:dyDescent="0.2">
      <c r="A13" s="13" t="s">
        <v>159</v>
      </c>
      <c r="B13" s="14">
        <v>0</v>
      </c>
      <c r="D13" s="13" t="s">
        <v>159</v>
      </c>
      <c r="E13" s="14">
        <v>0</v>
      </c>
      <c r="G13" s="13" t="s">
        <v>159</v>
      </c>
      <c r="H13" s="14">
        <v>0</v>
      </c>
      <c r="J13" s="13" t="s">
        <v>159</v>
      </c>
      <c r="K13" s="14">
        <f t="shared" si="0"/>
        <v>0</v>
      </c>
    </row>
    <row r="14" spans="1:11" ht="36" customHeight="1" x14ac:dyDescent="0.2">
      <c r="A14" s="15" t="s">
        <v>160</v>
      </c>
      <c r="B14" s="16">
        <v>0</v>
      </c>
      <c r="D14" s="15" t="s">
        <v>160</v>
      </c>
      <c r="E14" s="16">
        <v>0</v>
      </c>
      <c r="G14" s="15" t="s">
        <v>160</v>
      </c>
      <c r="H14" s="16">
        <v>0</v>
      </c>
      <c r="J14" s="15" t="s">
        <v>160</v>
      </c>
      <c r="K14" s="16">
        <f t="shared" si="0"/>
        <v>0</v>
      </c>
    </row>
    <row r="15" spans="1:11" ht="36" customHeight="1" x14ac:dyDescent="0.2">
      <c r="A15" s="13" t="s">
        <v>161</v>
      </c>
      <c r="B15" s="14">
        <v>0</v>
      </c>
      <c r="D15" s="13" t="s">
        <v>161</v>
      </c>
      <c r="E15" s="14">
        <v>317290</v>
      </c>
      <c r="G15" s="13" t="s">
        <v>161</v>
      </c>
      <c r="H15" s="14">
        <v>133727</v>
      </c>
      <c r="J15" s="13" t="s">
        <v>161</v>
      </c>
      <c r="K15" s="14">
        <f t="shared" si="0"/>
        <v>451017</v>
      </c>
    </row>
    <row r="16" spans="1:11" ht="36" customHeight="1" x14ac:dyDescent="0.2">
      <c r="A16" s="13" t="s">
        <v>162</v>
      </c>
      <c r="B16" s="14">
        <v>499969</v>
      </c>
      <c r="D16" s="13" t="s">
        <v>162</v>
      </c>
      <c r="E16" s="14">
        <v>30952</v>
      </c>
      <c r="G16" s="13" t="s">
        <v>162</v>
      </c>
      <c r="H16" s="14">
        <v>953</v>
      </c>
      <c r="J16" s="13" t="s">
        <v>162</v>
      </c>
      <c r="K16" s="14">
        <f t="shared" si="0"/>
        <v>531874</v>
      </c>
    </row>
    <row r="17" spans="1:11" ht="36" customHeight="1" x14ac:dyDescent="0.2">
      <c r="A17" s="13" t="s">
        <v>163</v>
      </c>
      <c r="B17" s="14">
        <v>0</v>
      </c>
      <c r="D17" s="13" t="s">
        <v>163</v>
      </c>
      <c r="E17" s="14">
        <v>10770</v>
      </c>
      <c r="G17" s="13" t="s">
        <v>163</v>
      </c>
      <c r="H17" s="14">
        <v>3041</v>
      </c>
      <c r="J17" s="13" t="s">
        <v>163</v>
      </c>
      <c r="K17" s="14">
        <f t="shared" si="0"/>
        <v>13811</v>
      </c>
    </row>
    <row r="18" spans="1:11" ht="36" customHeight="1" x14ac:dyDescent="0.2">
      <c r="A18" s="15" t="s">
        <v>164</v>
      </c>
      <c r="B18" s="16">
        <v>499969</v>
      </c>
      <c r="D18" s="15" t="s">
        <v>164</v>
      </c>
      <c r="E18" s="16">
        <v>359012</v>
      </c>
      <c r="G18" s="15" t="s">
        <v>164</v>
      </c>
      <c r="H18" s="16">
        <v>137721</v>
      </c>
      <c r="J18" s="15" t="s">
        <v>164</v>
      </c>
      <c r="K18" s="16">
        <f t="shared" si="0"/>
        <v>996702</v>
      </c>
    </row>
    <row r="19" spans="1:11" ht="36" customHeight="1" x14ac:dyDescent="0.2">
      <c r="A19" s="13" t="s">
        <v>165</v>
      </c>
      <c r="B19" s="14">
        <v>457</v>
      </c>
      <c r="D19" s="13" t="s">
        <v>165</v>
      </c>
      <c r="E19" s="14">
        <v>50737</v>
      </c>
      <c r="G19" s="13" t="s">
        <v>165</v>
      </c>
      <c r="H19" s="14">
        <v>2228</v>
      </c>
      <c r="J19" s="13" t="s">
        <v>165</v>
      </c>
      <c r="K19" s="14">
        <f t="shared" si="0"/>
        <v>53422</v>
      </c>
    </row>
    <row r="20" spans="1:11" ht="36" customHeight="1" x14ac:dyDescent="0.2">
      <c r="A20" s="13" t="s">
        <v>166</v>
      </c>
      <c r="B20" s="14">
        <v>29764</v>
      </c>
      <c r="D20" s="13" t="s">
        <v>166</v>
      </c>
      <c r="E20" s="14">
        <v>99198</v>
      </c>
      <c r="G20" s="13" t="s">
        <v>166</v>
      </c>
      <c r="H20" s="14">
        <v>10416</v>
      </c>
      <c r="J20" s="13" t="s">
        <v>166</v>
      </c>
      <c r="K20" s="14">
        <f t="shared" si="0"/>
        <v>139378</v>
      </c>
    </row>
    <row r="21" spans="1:11" ht="36" customHeight="1" x14ac:dyDescent="0.2">
      <c r="A21" s="13" t="s">
        <v>167</v>
      </c>
      <c r="B21" s="14">
        <v>0</v>
      </c>
      <c r="D21" s="13" t="s">
        <v>167</v>
      </c>
      <c r="E21" s="14">
        <v>0</v>
      </c>
      <c r="G21" s="13" t="s">
        <v>167</v>
      </c>
      <c r="H21" s="14">
        <v>0</v>
      </c>
      <c r="J21" s="13" t="s">
        <v>167</v>
      </c>
      <c r="K21" s="14">
        <f t="shared" si="0"/>
        <v>0</v>
      </c>
    </row>
    <row r="22" spans="1:11" ht="36" customHeight="1" x14ac:dyDescent="0.2">
      <c r="A22" s="13" t="s">
        <v>168</v>
      </c>
      <c r="B22" s="14">
        <v>10400</v>
      </c>
      <c r="D22" s="13" t="s">
        <v>168</v>
      </c>
      <c r="E22" s="14">
        <v>0</v>
      </c>
      <c r="G22" s="13" t="s">
        <v>168</v>
      </c>
      <c r="H22" s="14">
        <v>0</v>
      </c>
      <c r="J22" s="13" t="s">
        <v>168</v>
      </c>
      <c r="K22" s="14">
        <f t="shared" si="0"/>
        <v>10400</v>
      </c>
    </row>
    <row r="23" spans="1:11" ht="36" customHeight="1" x14ac:dyDescent="0.2">
      <c r="A23" s="15" t="s">
        <v>169</v>
      </c>
      <c r="B23" s="16">
        <v>40621</v>
      </c>
      <c r="D23" s="15" t="s">
        <v>169</v>
      </c>
      <c r="E23" s="16">
        <v>149935</v>
      </c>
      <c r="G23" s="15" t="s">
        <v>169</v>
      </c>
      <c r="H23" s="16">
        <v>12644</v>
      </c>
      <c r="J23" s="15" t="s">
        <v>169</v>
      </c>
      <c r="K23" s="16">
        <f t="shared" si="0"/>
        <v>203200</v>
      </c>
    </row>
    <row r="24" spans="1:11" ht="36" customHeight="1" x14ac:dyDescent="0.2">
      <c r="A24" s="13" t="s">
        <v>170</v>
      </c>
      <c r="B24" s="14">
        <v>844</v>
      </c>
      <c r="D24" s="13" t="s">
        <v>170</v>
      </c>
      <c r="E24" s="14">
        <v>262111</v>
      </c>
      <c r="G24" s="13" t="s">
        <v>170</v>
      </c>
      <c r="H24" s="14">
        <v>94059</v>
      </c>
      <c r="J24" s="13" t="s">
        <v>170</v>
      </c>
      <c r="K24" s="14">
        <f t="shared" si="0"/>
        <v>357014</v>
      </c>
    </row>
    <row r="25" spans="1:11" ht="36" customHeight="1" x14ac:dyDescent="0.2">
      <c r="A25" s="13" t="s">
        <v>171</v>
      </c>
      <c r="B25" s="14">
        <v>1211</v>
      </c>
      <c r="D25" s="13" t="s">
        <v>171</v>
      </c>
      <c r="E25" s="14">
        <v>40289</v>
      </c>
      <c r="G25" s="13" t="s">
        <v>171</v>
      </c>
      <c r="H25" s="14">
        <v>14948</v>
      </c>
      <c r="J25" s="13" t="s">
        <v>171</v>
      </c>
      <c r="K25" s="14">
        <f t="shared" si="0"/>
        <v>56448</v>
      </c>
    </row>
    <row r="26" spans="1:11" ht="36" customHeight="1" x14ac:dyDescent="0.2">
      <c r="A26" s="13" t="s">
        <v>172</v>
      </c>
      <c r="B26" s="14">
        <v>757</v>
      </c>
      <c r="D26" s="13" t="s">
        <v>172</v>
      </c>
      <c r="E26" s="14">
        <v>74924</v>
      </c>
      <c r="G26" s="13" t="s">
        <v>172</v>
      </c>
      <c r="H26" s="14">
        <v>25811</v>
      </c>
      <c r="J26" s="13" t="s">
        <v>172</v>
      </c>
      <c r="K26" s="14">
        <f t="shared" si="0"/>
        <v>101492</v>
      </c>
    </row>
    <row r="27" spans="1:11" ht="36" customHeight="1" x14ac:dyDescent="0.2">
      <c r="A27" s="15" t="s">
        <v>173</v>
      </c>
      <c r="B27" s="16">
        <v>2812</v>
      </c>
      <c r="D27" s="15" t="s">
        <v>173</v>
      </c>
      <c r="E27" s="16">
        <v>377324</v>
      </c>
      <c r="G27" s="15" t="s">
        <v>173</v>
      </c>
      <c r="H27" s="16">
        <v>134818</v>
      </c>
      <c r="J27" s="15" t="s">
        <v>173</v>
      </c>
      <c r="K27" s="16">
        <f t="shared" si="0"/>
        <v>514954</v>
      </c>
    </row>
    <row r="28" spans="1:11" ht="36" customHeight="1" x14ac:dyDescent="0.2">
      <c r="A28" s="15" t="s">
        <v>174</v>
      </c>
      <c r="B28" s="16">
        <v>2025</v>
      </c>
      <c r="D28" s="15" t="s">
        <v>174</v>
      </c>
      <c r="E28" s="16">
        <v>12925</v>
      </c>
      <c r="G28" s="15" t="s">
        <v>174</v>
      </c>
      <c r="H28" s="16">
        <v>858</v>
      </c>
      <c r="J28" s="15" t="s">
        <v>174</v>
      </c>
      <c r="K28" s="16">
        <f t="shared" si="0"/>
        <v>15808</v>
      </c>
    </row>
    <row r="29" spans="1:11" ht="36" customHeight="1" x14ac:dyDescent="0.2">
      <c r="A29" s="15" t="s">
        <v>175</v>
      </c>
      <c r="B29" s="16">
        <v>461225</v>
      </c>
      <c r="D29" s="15" t="s">
        <v>175</v>
      </c>
      <c r="E29" s="16">
        <v>27441</v>
      </c>
      <c r="G29" s="15" t="s">
        <v>175</v>
      </c>
      <c r="H29" s="16">
        <v>3176</v>
      </c>
      <c r="J29" s="15" t="s">
        <v>175</v>
      </c>
      <c r="K29" s="16">
        <f t="shared" si="0"/>
        <v>491842</v>
      </c>
    </row>
    <row r="30" spans="1:11" ht="36" customHeight="1" x14ac:dyDescent="0.2">
      <c r="A30" s="15" t="s">
        <v>176</v>
      </c>
      <c r="B30" s="16">
        <v>-1050</v>
      </c>
      <c r="D30" s="15" t="s">
        <v>176</v>
      </c>
      <c r="E30" s="16">
        <v>-34649</v>
      </c>
      <c r="G30" s="15" t="s">
        <v>176</v>
      </c>
      <c r="H30" s="16">
        <v>-13118</v>
      </c>
      <c r="J30" s="15" t="s">
        <v>176</v>
      </c>
      <c r="K30" s="16">
        <f t="shared" si="0"/>
        <v>-48817</v>
      </c>
    </row>
    <row r="31" spans="1:11" ht="36" customHeight="1" x14ac:dyDescent="0.2">
      <c r="A31" s="13" t="s">
        <v>177</v>
      </c>
      <c r="B31" s="14">
        <v>0</v>
      </c>
      <c r="D31" s="13" t="s">
        <v>177</v>
      </c>
      <c r="E31" s="14">
        <v>0</v>
      </c>
      <c r="G31" s="13" t="s">
        <v>177</v>
      </c>
      <c r="H31" s="14">
        <v>0</v>
      </c>
      <c r="J31" s="13" t="s">
        <v>177</v>
      </c>
      <c r="K31" s="14">
        <f t="shared" si="0"/>
        <v>0</v>
      </c>
    </row>
    <row r="32" spans="1:11" ht="36" customHeight="1" x14ac:dyDescent="0.2">
      <c r="A32" s="13" t="s">
        <v>178</v>
      </c>
      <c r="B32" s="14">
        <v>1</v>
      </c>
      <c r="D32" s="13" t="s">
        <v>178</v>
      </c>
      <c r="E32" s="14">
        <v>0</v>
      </c>
      <c r="G32" s="13" t="s">
        <v>178</v>
      </c>
      <c r="H32" s="14">
        <v>0</v>
      </c>
      <c r="J32" s="13" t="s">
        <v>178</v>
      </c>
      <c r="K32" s="14">
        <f t="shared" si="0"/>
        <v>1</v>
      </c>
    </row>
    <row r="33" spans="1:11" ht="36" customHeight="1" x14ac:dyDescent="0.2">
      <c r="A33" s="13" t="s">
        <v>179</v>
      </c>
      <c r="B33" s="14">
        <v>0</v>
      </c>
      <c r="D33" s="13" t="s">
        <v>179</v>
      </c>
      <c r="E33" s="14">
        <v>0</v>
      </c>
      <c r="G33" s="13" t="s">
        <v>179</v>
      </c>
      <c r="H33" s="14">
        <v>0</v>
      </c>
      <c r="J33" s="13" t="s">
        <v>179</v>
      </c>
      <c r="K33" s="14">
        <f t="shared" si="0"/>
        <v>0</v>
      </c>
    </row>
    <row r="34" spans="1:11" ht="36" customHeight="1" x14ac:dyDescent="0.2">
      <c r="A34" s="13" t="s">
        <v>180</v>
      </c>
      <c r="B34" s="14">
        <v>0</v>
      </c>
      <c r="D34" s="13" t="s">
        <v>180</v>
      </c>
      <c r="E34" s="14">
        <v>0</v>
      </c>
      <c r="G34" s="13" t="s">
        <v>180</v>
      </c>
      <c r="H34" s="14">
        <v>0</v>
      </c>
      <c r="J34" s="13" t="s">
        <v>180</v>
      </c>
      <c r="K34" s="14">
        <f t="shared" si="0"/>
        <v>0</v>
      </c>
    </row>
    <row r="35" spans="1:11" ht="36" customHeight="1" x14ac:dyDescent="0.2">
      <c r="A35" s="15" t="s">
        <v>181</v>
      </c>
      <c r="B35" s="16">
        <v>1</v>
      </c>
      <c r="D35" s="15" t="s">
        <v>181</v>
      </c>
      <c r="E35" s="16">
        <v>0</v>
      </c>
      <c r="G35" s="15" t="s">
        <v>181</v>
      </c>
      <c r="H35" s="16">
        <v>0</v>
      </c>
      <c r="J35" s="15" t="s">
        <v>181</v>
      </c>
      <c r="K35" s="16">
        <f t="shared" si="0"/>
        <v>1</v>
      </c>
    </row>
    <row r="36" spans="1:11" ht="36" customHeight="1" x14ac:dyDescent="0.2">
      <c r="A36" s="13" t="s">
        <v>182</v>
      </c>
      <c r="B36" s="14">
        <v>0</v>
      </c>
      <c r="D36" s="13" t="s">
        <v>182</v>
      </c>
      <c r="E36" s="14">
        <v>0</v>
      </c>
      <c r="G36" s="13" t="s">
        <v>182</v>
      </c>
      <c r="H36" s="14">
        <v>0</v>
      </c>
      <c r="J36" s="13" t="s">
        <v>182</v>
      </c>
      <c r="K36" s="14">
        <f t="shared" si="0"/>
        <v>0</v>
      </c>
    </row>
    <row r="37" spans="1:11" ht="36" customHeight="1" x14ac:dyDescent="0.2">
      <c r="A37" s="13" t="s">
        <v>183</v>
      </c>
      <c r="B37" s="14">
        <v>0</v>
      </c>
      <c r="D37" s="13" t="s">
        <v>183</v>
      </c>
      <c r="E37" s="14">
        <v>0</v>
      </c>
      <c r="G37" s="13" t="s">
        <v>183</v>
      </c>
      <c r="H37" s="14">
        <v>0</v>
      </c>
      <c r="J37" s="13" t="s">
        <v>183</v>
      </c>
      <c r="K37" s="14">
        <f t="shared" si="0"/>
        <v>0</v>
      </c>
    </row>
    <row r="38" spans="1:11" ht="36" customHeight="1" x14ac:dyDescent="0.2">
      <c r="A38" s="13" t="s">
        <v>184</v>
      </c>
      <c r="B38" s="14">
        <v>0</v>
      </c>
      <c r="D38" s="13" t="s">
        <v>184</v>
      </c>
      <c r="E38" s="14">
        <v>0</v>
      </c>
      <c r="G38" s="13" t="s">
        <v>184</v>
      </c>
      <c r="H38" s="14">
        <v>0</v>
      </c>
      <c r="J38" s="13" t="s">
        <v>184</v>
      </c>
      <c r="K38" s="14">
        <f t="shared" si="0"/>
        <v>0</v>
      </c>
    </row>
    <row r="39" spans="1:11" ht="36" customHeight="1" x14ac:dyDescent="0.2">
      <c r="A39" s="13" t="s">
        <v>185</v>
      </c>
      <c r="B39" s="14">
        <v>0</v>
      </c>
      <c r="D39" s="13" t="s">
        <v>185</v>
      </c>
      <c r="E39" s="14">
        <v>0</v>
      </c>
      <c r="G39" s="13" t="s">
        <v>185</v>
      </c>
      <c r="H39" s="14">
        <v>0</v>
      </c>
      <c r="J39" s="13" t="s">
        <v>185</v>
      </c>
      <c r="K39" s="14">
        <f t="shared" si="0"/>
        <v>0</v>
      </c>
    </row>
    <row r="40" spans="1:11" ht="36" customHeight="1" x14ac:dyDescent="0.2">
      <c r="A40" s="15" t="s">
        <v>186</v>
      </c>
      <c r="B40" s="16">
        <v>0</v>
      </c>
      <c r="D40" s="15" t="s">
        <v>186</v>
      </c>
      <c r="E40" s="16">
        <v>0</v>
      </c>
      <c r="G40" s="15" t="s">
        <v>186</v>
      </c>
      <c r="H40" s="16">
        <v>0</v>
      </c>
      <c r="J40" s="15" t="s">
        <v>186</v>
      </c>
      <c r="K40" s="16">
        <f t="shared" si="0"/>
        <v>0</v>
      </c>
    </row>
    <row r="41" spans="1:11" ht="36" customHeight="1" x14ac:dyDescent="0.2">
      <c r="A41" s="15" t="s">
        <v>187</v>
      </c>
      <c r="B41" s="16">
        <v>1</v>
      </c>
      <c r="D41" s="15" t="s">
        <v>187</v>
      </c>
      <c r="E41" s="16">
        <v>0</v>
      </c>
      <c r="G41" s="15" t="s">
        <v>187</v>
      </c>
      <c r="H41" s="16">
        <v>0</v>
      </c>
      <c r="J41" s="15" t="s">
        <v>187</v>
      </c>
      <c r="K41" s="16">
        <f t="shared" si="0"/>
        <v>1</v>
      </c>
    </row>
    <row r="42" spans="1:11" ht="36" customHeight="1" x14ac:dyDescent="0.2">
      <c r="A42" s="15" t="s">
        <v>188</v>
      </c>
      <c r="B42" s="16">
        <v>-1049</v>
      </c>
      <c r="D42" s="15" t="s">
        <v>188</v>
      </c>
      <c r="E42" s="16">
        <v>-34649</v>
      </c>
      <c r="G42" s="15" t="s">
        <v>188</v>
      </c>
      <c r="H42" s="16">
        <v>-13118</v>
      </c>
      <c r="J42" s="15" t="s">
        <v>188</v>
      </c>
      <c r="K42" s="16">
        <f t="shared" si="0"/>
        <v>-48816</v>
      </c>
    </row>
    <row r="43" spans="1:11" ht="36" customHeight="1" x14ac:dyDescent="0.2">
      <c r="A43" s="13" t="s">
        <v>189</v>
      </c>
      <c r="B43" s="14">
        <v>0</v>
      </c>
      <c r="D43" s="13" t="s">
        <v>189</v>
      </c>
      <c r="E43" s="14">
        <v>0</v>
      </c>
      <c r="G43" s="13" t="s">
        <v>189</v>
      </c>
      <c r="H43" s="14">
        <v>0</v>
      </c>
      <c r="J43" s="13" t="s">
        <v>189</v>
      </c>
      <c r="K43" s="14">
        <f t="shared" si="0"/>
        <v>0</v>
      </c>
    </row>
    <row r="44" spans="1:11" ht="36" customHeight="1" x14ac:dyDescent="0.2">
      <c r="A44" s="13" t="s">
        <v>190</v>
      </c>
      <c r="B44" s="14">
        <v>0</v>
      </c>
      <c r="D44" s="13" t="s">
        <v>190</v>
      </c>
      <c r="E44" s="14">
        <v>0</v>
      </c>
      <c r="G44" s="13" t="s">
        <v>190</v>
      </c>
      <c r="H44" s="14">
        <v>0</v>
      </c>
      <c r="J44" s="13" t="s">
        <v>190</v>
      </c>
      <c r="K44" s="14">
        <f t="shared" si="0"/>
        <v>0</v>
      </c>
    </row>
    <row r="45" spans="1:11" ht="36" customHeight="1" x14ac:dyDescent="0.2">
      <c r="A45" s="15" t="s">
        <v>191</v>
      </c>
      <c r="B45" s="16">
        <v>0</v>
      </c>
      <c r="D45" s="15" t="s">
        <v>191</v>
      </c>
      <c r="E45" s="16">
        <v>0</v>
      </c>
      <c r="G45" s="15" t="s">
        <v>191</v>
      </c>
      <c r="H45" s="16">
        <v>0</v>
      </c>
      <c r="J45" s="15" t="s">
        <v>191</v>
      </c>
      <c r="K45" s="14">
        <f t="shared" si="0"/>
        <v>0</v>
      </c>
    </row>
    <row r="46" spans="1:11" ht="36" customHeight="1" x14ac:dyDescent="0.2">
      <c r="A46" s="15" t="s">
        <v>192</v>
      </c>
      <c r="B46" s="16">
        <v>1822</v>
      </c>
      <c r="D46" s="15" t="s">
        <v>192</v>
      </c>
      <c r="E46" s="16">
        <v>0</v>
      </c>
      <c r="G46" s="15" t="s">
        <v>192</v>
      </c>
      <c r="H46" s="16">
        <v>0</v>
      </c>
      <c r="J46" s="15" t="s">
        <v>192</v>
      </c>
      <c r="K46" s="16">
        <f t="shared" si="0"/>
        <v>1822</v>
      </c>
    </row>
    <row r="47" spans="1:11" ht="36" customHeight="1" x14ac:dyDescent="0.2">
      <c r="A47" s="15" t="s">
        <v>193</v>
      </c>
      <c r="B47" s="16">
        <v>-1822</v>
      </c>
      <c r="D47" s="15" t="s">
        <v>193</v>
      </c>
      <c r="E47" s="16">
        <v>0</v>
      </c>
      <c r="G47" s="15" t="s">
        <v>193</v>
      </c>
      <c r="H47" s="16">
        <v>0</v>
      </c>
      <c r="J47" s="15" t="s">
        <v>193</v>
      </c>
      <c r="K47" s="16">
        <f t="shared" si="0"/>
        <v>-1822</v>
      </c>
    </row>
    <row r="48" spans="1:11" ht="36" customHeight="1" x14ac:dyDescent="0.2">
      <c r="A48" s="15" t="s">
        <v>194</v>
      </c>
      <c r="B48" s="16">
        <v>-2871</v>
      </c>
      <c r="D48" s="15" t="s">
        <v>194</v>
      </c>
      <c r="E48" s="16">
        <v>-34649</v>
      </c>
      <c r="G48" s="15" t="s">
        <v>194</v>
      </c>
      <c r="H48" s="16">
        <v>-13118</v>
      </c>
      <c r="J48" s="15" t="s">
        <v>194</v>
      </c>
      <c r="K48" s="16">
        <f t="shared" si="0"/>
        <v>-50638</v>
      </c>
    </row>
    <row r="52" spans="1:2" ht="15.75" x14ac:dyDescent="0.2">
      <c r="A52" s="279" t="s">
        <v>368</v>
      </c>
      <c r="B52" s="279"/>
    </row>
  </sheetData>
  <mergeCells count="11">
    <mergeCell ref="A52:B52"/>
    <mergeCell ref="J5:K5"/>
    <mergeCell ref="A1:E1"/>
    <mergeCell ref="A3:E3"/>
    <mergeCell ref="G1:K1"/>
    <mergeCell ref="G2:K2"/>
    <mergeCell ref="G3:K3"/>
    <mergeCell ref="A2:E2"/>
    <mergeCell ref="A5:B5"/>
    <mergeCell ref="D5:E5"/>
    <mergeCell ref="G5:H5"/>
  </mergeCells>
  <pageMargins left="0.75" right="0.75" top="1" bottom="1" header="0.5" footer="0.5"/>
  <pageSetup orientation="portrait" horizontalDpi="300" verticalDpi="300" r:id="rId1"/>
  <headerFooter alignWithMargins="0">
    <oddHeader>&amp;C&amp;L&amp;RÉrték típus: Ezer Forint</oddHeader>
    <oddFooter>&amp;C&amp;LAdatellenőrző kód: -66471c3e-69-79-3b5a-21d6a-6714a2d-3c-19-7a25-60&amp;R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opLeftCell="C1" workbookViewId="0">
      <selection activeCell="J4" sqref="J4:K4"/>
    </sheetView>
  </sheetViews>
  <sheetFormatPr defaultRowHeight="15" x14ac:dyDescent="0.25"/>
  <cols>
    <col min="1" max="1" width="35.140625" customWidth="1"/>
    <col min="2" max="2" width="18" customWidth="1"/>
    <col min="3" max="3" width="5.28515625" customWidth="1"/>
    <col min="4" max="4" width="35.140625" customWidth="1"/>
    <col min="5" max="5" width="18" customWidth="1"/>
    <col min="6" max="6" width="4.85546875" customWidth="1"/>
    <col min="7" max="7" width="35.140625" customWidth="1"/>
    <col min="8" max="8" width="18" customWidth="1"/>
    <col min="9" max="9" width="5.140625" customWidth="1"/>
    <col min="10" max="10" width="31.140625" customWidth="1"/>
    <col min="11" max="11" width="18" customWidth="1"/>
  </cols>
  <sheetData>
    <row r="1" spans="1:12" ht="18.75" x14ac:dyDescent="0.3">
      <c r="A1" s="255" t="s">
        <v>77</v>
      </c>
      <c r="B1" s="255"/>
      <c r="C1" s="255"/>
      <c r="D1" s="255"/>
      <c r="E1" s="255"/>
      <c r="G1" s="255" t="s">
        <v>77</v>
      </c>
      <c r="H1" s="255"/>
      <c r="I1" s="255"/>
      <c r="J1" s="255"/>
      <c r="K1" s="255"/>
      <c r="L1" s="68"/>
    </row>
    <row r="2" spans="1:12" ht="15.75" x14ac:dyDescent="0.25">
      <c r="A2" s="256" t="s">
        <v>273</v>
      </c>
      <c r="B2" s="256"/>
      <c r="C2" s="256"/>
      <c r="D2" s="256"/>
      <c r="E2" s="256"/>
      <c r="G2" s="256" t="s">
        <v>273</v>
      </c>
      <c r="H2" s="256"/>
      <c r="I2" s="256"/>
      <c r="J2" s="256"/>
      <c r="K2" s="256"/>
      <c r="L2" s="68"/>
    </row>
    <row r="3" spans="1:12" ht="15.75" x14ac:dyDescent="0.25">
      <c r="A3" s="256" t="s">
        <v>5</v>
      </c>
      <c r="B3" s="256"/>
      <c r="C3" s="256"/>
      <c r="D3" s="256"/>
      <c r="E3" s="256"/>
      <c r="G3" s="256" t="s">
        <v>5</v>
      </c>
      <c r="H3" s="256"/>
      <c r="I3" s="256"/>
      <c r="J3" s="256"/>
      <c r="K3" s="256"/>
      <c r="L3" s="68"/>
    </row>
    <row r="4" spans="1:12" x14ac:dyDescent="0.25">
      <c r="D4" s="274" t="s">
        <v>87</v>
      </c>
      <c r="E4" s="274"/>
      <c r="J4" s="274" t="s">
        <v>87</v>
      </c>
      <c r="K4" s="274"/>
    </row>
    <row r="5" spans="1:12" ht="68.25" customHeight="1" x14ac:dyDescent="0.25">
      <c r="A5" s="258" t="s">
        <v>340</v>
      </c>
      <c r="B5" s="258"/>
      <c r="D5" s="258" t="s">
        <v>341</v>
      </c>
      <c r="E5" s="258"/>
      <c r="G5" s="258" t="s">
        <v>342</v>
      </c>
      <c r="H5" s="258"/>
      <c r="J5" s="258" t="s">
        <v>343</v>
      </c>
      <c r="K5" s="258"/>
    </row>
    <row r="6" spans="1:12" x14ac:dyDescent="0.25">
      <c r="A6" s="240" t="s">
        <v>4</v>
      </c>
      <c r="B6" s="240" t="s">
        <v>344</v>
      </c>
      <c r="D6" s="240" t="s">
        <v>4</v>
      </c>
      <c r="E6" s="240" t="s">
        <v>344</v>
      </c>
      <c r="G6" s="240" t="s">
        <v>4</v>
      </c>
      <c r="H6" s="240" t="s">
        <v>344</v>
      </c>
      <c r="J6" s="240" t="s">
        <v>4</v>
      </c>
      <c r="K6" s="240" t="s">
        <v>344</v>
      </c>
    </row>
    <row r="7" spans="1:12" ht="32.1" customHeight="1" x14ac:dyDescent="0.25">
      <c r="A7" s="241" t="s">
        <v>345</v>
      </c>
      <c r="B7" s="242">
        <v>507159</v>
      </c>
      <c r="D7" s="241" t="s">
        <v>345</v>
      </c>
      <c r="E7" s="242">
        <v>226389</v>
      </c>
      <c r="G7" s="241" t="s">
        <v>345</v>
      </c>
      <c r="H7" s="242">
        <v>4651</v>
      </c>
      <c r="J7" s="241" t="s">
        <v>345</v>
      </c>
      <c r="K7" s="242">
        <f>B7+E7+H7</f>
        <v>738199</v>
      </c>
    </row>
    <row r="8" spans="1:12" ht="32.1" customHeight="1" x14ac:dyDescent="0.25">
      <c r="A8" s="241" t="s">
        <v>346</v>
      </c>
      <c r="B8" s="242">
        <v>58063</v>
      </c>
      <c r="D8" s="241" t="s">
        <v>346</v>
      </c>
      <c r="E8" s="242">
        <v>542842</v>
      </c>
      <c r="G8" s="241" t="s">
        <v>346</v>
      </c>
      <c r="H8" s="242">
        <v>141059</v>
      </c>
      <c r="J8" s="241" t="s">
        <v>346</v>
      </c>
      <c r="K8" s="242">
        <f t="shared" ref="K8:K25" si="0">B8+E8+H8</f>
        <v>741964</v>
      </c>
    </row>
    <row r="9" spans="1:12" ht="32.1" customHeight="1" x14ac:dyDescent="0.25">
      <c r="A9" s="243" t="s">
        <v>347</v>
      </c>
      <c r="B9" s="244">
        <v>449096</v>
      </c>
      <c r="D9" s="243" t="s">
        <v>347</v>
      </c>
      <c r="E9" s="244">
        <v>-316453</v>
      </c>
      <c r="G9" s="243" t="s">
        <v>347</v>
      </c>
      <c r="H9" s="244">
        <v>-136408</v>
      </c>
      <c r="J9" s="243" t="s">
        <v>347</v>
      </c>
      <c r="K9" s="16">
        <f t="shared" si="0"/>
        <v>-3765</v>
      </c>
    </row>
    <row r="10" spans="1:12" ht="32.1" customHeight="1" x14ac:dyDescent="0.25">
      <c r="A10" s="241" t="s">
        <v>348</v>
      </c>
      <c r="B10" s="242">
        <v>23321</v>
      </c>
      <c r="D10" s="241" t="s">
        <v>348</v>
      </c>
      <c r="E10" s="242">
        <v>317290</v>
      </c>
      <c r="G10" s="241" t="s">
        <v>348</v>
      </c>
      <c r="H10" s="242">
        <v>133727</v>
      </c>
      <c r="J10" s="241" t="s">
        <v>348</v>
      </c>
      <c r="K10" s="242">
        <f t="shared" si="0"/>
        <v>474338</v>
      </c>
    </row>
    <row r="11" spans="1:12" ht="32.1" customHeight="1" x14ac:dyDescent="0.25">
      <c r="A11" s="241" t="s">
        <v>349</v>
      </c>
      <c r="B11" s="242">
        <v>451017</v>
      </c>
      <c r="D11" s="241" t="s">
        <v>349</v>
      </c>
      <c r="E11" s="242">
        <v>0</v>
      </c>
      <c r="G11" s="241" t="s">
        <v>349</v>
      </c>
      <c r="H11" s="242">
        <v>0</v>
      </c>
      <c r="J11" s="241" t="s">
        <v>349</v>
      </c>
      <c r="K11" s="242">
        <f t="shared" si="0"/>
        <v>451017</v>
      </c>
    </row>
    <row r="12" spans="1:12" ht="32.1" customHeight="1" x14ac:dyDescent="0.25">
      <c r="A12" s="243" t="s">
        <v>350</v>
      </c>
      <c r="B12" s="244">
        <v>-427696</v>
      </c>
      <c r="D12" s="243" t="s">
        <v>350</v>
      </c>
      <c r="E12" s="244">
        <v>317290</v>
      </c>
      <c r="G12" s="243" t="s">
        <v>350</v>
      </c>
      <c r="H12" s="244">
        <v>133727</v>
      </c>
      <c r="J12" s="243" t="s">
        <v>350</v>
      </c>
      <c r="K12" s="16">
        <f t="shared" si="0"/>
        <v>23321</v>
      </c>
    </row>
    <row r="13" spans="1:12" ht="32.1" customHeight="1" x14ac:dyDescent="0.25">
      <c r="A13" s="243" t="s">
        <v>351</v>
      </c>
      <c r="B13" s="244">
        <v>21400</v>
      </c>
      <c r="D13" s="243" t="s">
        <v>351</v>
      </c>
      <c r="E13" s="244">
        <v>837</v>
      </c>
      <c r="G13" s="243" t="s">
        <v>351</v>
      </c>
      <c r="H13" s="244">
        <v>-2681</v>
      </c>
      <c r="J13" s="243" t="s">
        <v>351</v>
      </c>
      <c r="K13" s="16">
        <f t="shared" si="0"/>
        <v>19556</v>
      </c>
    </row>
    <row r="14" spans="1:12" ht="32.1" customHeight="1" x14ac:dyDescent="0.25">
      <c r="A14" s="241" t="s">
        <v>352</v>
      </c>
      <c r="B14" s="242">
        <v>0</v>
      </c>
      <c r="D14" s="241" t="s">
        <v>352</v>
      </c>
      <c r="E14" s="242">
        <v>0</v>
      </c>
      <c r="G14" s="241" t="s">
        <v>352</v>
      </c>
      <c r="H14" s="242">
        <v>0</v>
      </c>
      <c r="J14" s="241" t="s">
        <v>352</v>
      </c>
      <c r="K14" s="242">
        <f t="shared" si="0"/>
        <v>0</v>
      </c>
    </row>
    <row r="15" spans="1:12" ht="32.1" customHeight="1" x14ac:dyDescent="0.25">
      <c r="A15" s="241" t="s">
        <v>353</v>
      </c>
      <c r="B15" s="242">
        <v>0</v>
      </c>
      <c r="D15" s="241" t="s">
        <v>353</v>
      </c>
      <c r="E15" s="242">
        <v>0</v>
      </c>
      <c r="G15" s="241" t="s">
        <v>353</v>
      </c>
      <c r="H15" s="242">
        <v>0</v>
      </c>
      <c r="J15" s="241" t="s">
        <v>353</v>
      </c>
      <c r="K15" s="242">
        <f t="shared" si="0"/>
        <v>0</v>
      </c>
    </row>
    <row r="16" spans="1:12" ht="32.1" customHeight="1" x14ac:dyDescent="0.25">
      <c r="A16" s="243" t="s">
        <v>354</v>
      </c>
      <c r="B16" s="244">
        <v>0</v>
      </c>
      <c r="D16" s="243" t="s">
        <v>354</v>
      </c>
      <c r="E16" s="244">
        <v>0</v>
      </c>
      <c r="G16" s="243" t="s">
        <v>354</v>
      </c>
      <c r="H16" s="244">
        <v>0</v>
      </c>
      <c r="J16" s="243" t="s">
        <v>354</v>
      </c>
      <c r="K16" s="242">
        <f t="shared" si="0"/>
        <v>0</v>
      </c>
    </row>
    <row r="17" spans="1:11" ht="32.1" customHeight="1" x14ac:dyDescent="0.25">
      <c r="A17" s="241" t="s">
        <v>355</v>
      </c>
      <c r="B17" s="242">
        <v>0</v>
      </c>
      <c r="D17" s="241" t="s">
        <v>355</v>
      </c>
      <c r="E17" s="242">
        <v>0</v>
      </c>
      <c r="G17" s="241" t="s">
        <v>355</v>
      </c>
      <c r="H17" s="242">
        <v>0</v>
      </c>
      <c r="J17" s="241" t="s">
        <v>355</v>
      </c>
      <c r="K17" s="242">
        <f t="shared" si="0"/>
        <v>0</v>
      </c>
    </row>
    <row r="18" spans="1:11" ht="32.1" customHeight="1" x14ac:dyDescent="0.25">
      <c r="A18" s="241" t="s">
        <v>356</v>
      </c>
      <c r="B18" s="242">
        <v>0</v>
      </c>
      <c r="D18" s="241" t="s">
        <v>356</v>
      </c>
      <c r="E18" s="242">
        <v>0</v>
      </c>
      <c r="G18" s="241" t="s">
        <v>356</v>
      </c>
      <c r="H18" s="242">
        <v>0</v>
      </c>
      <c r="J18" s="241" t="s">
        <v>356</v>
      </c>
      <c r="K18" s="242">
        <f t="shared" si="0"/>
        <v>0</v>
      </c>
    </row>
    <row r="19" spans="1:11" ht="32.1" customHeight="1" x14ac:dyDescent="0.25">
      <c r="A19" s="243" t="s">
        <v>357</v>
      </c>
      <c r="B19" s="244">
        <v>0</v>
      </c>
      <c r="D19" s="243" t="s">
        <v>357</v>
      </c>
      <c r="E19" s="244">
        <v>0</v>
      </c>
      <c r="G19" s="243" t="s">
        <v>357</v>
      </c>
      <c r="H19" s="244">
        <v>0</v>
      </c>
      <c r="J19" s="243" t="s">
        <v>357</v>
      </c>
      <c r="K19" s="242">
        <f t="shared" si="0"/>
        <v>0</v>
      </c>
    </row>
    <row r="20" spans="1:11" ht="32.1" customHeight="1" x14ac:dyDescent="0.25">
      <c r="A20" s="243" t="s">
        <v>358</v>
      </c>
      <c r="B20" s="244">
        <v>0</v>
      </c>
      <c r="D20" s="243" t="s">
        <v>358</v>
      </c>
      <c r="E20" s="244">
        <v>0</v>
      </c>
      <c r="G20" s="243" t="s">
        <v>358</v>
      </c>
      <c r="H20" s="244">
        <v>0</v>
      </c>
      <c r="J20" s="243" t="s">
        <v>358</v>
      </c>
      <c r="K20" s="242">
        <f t="shared" si="0"/>
        <v>0</v>
      </c>
    </row>
    <row r="21" spans="1:11" ht="32.1" customHeight="1" x14ac:dyDescent="0.25">
      <c r="A21" s="243" t="s">
        <v>359</v>
      </c>
      <c r="B21" s="244">
        <v>21400</v>
      </c>
      <c r="D21" s="243" t="s">
        <v>359</v>
      </c>
      <c r="E21" s="244">
        <v>837</v>
      </c>
      <c r="G21" s="243" t="s">
        <v>359</v>
      </c>
      <c r="H21" s="244">
        <v>-2681</v>
      </c>
      <c r="J21" s="243" t="s">
        <v>359</v>
      </c>
      <c r="K21" s="16">
        <f t="shared" si="0"/>
        <v>19556</v>
      </c>
    </row>
    <row r="22" spans="1:11" ht="39.75" customHeight="1" x14ac:dyDescent="0.25">
      <c r="A22" s="243" t="s">
        <v>360</v>
      </c>
      <c r="B22" s="244">
        <v>21400</v>
      </c>
      <c r="D22" s="243" t="s">
        <v>360</v>
      </c>
      <c r="E22" s="244">
        <v>0</v>
      </c>
      <c r="G22" s="243" t="s">
        <v>360</v>
      </c>
      <c r="H22" s="244">
        <v>0</v>
      </c>
      <c r="J22" s="243" t="s">
        <v>360</v>
      </c>
      <c r="K22" s="16">
        <f t="shared" si="0"/>
        <v>21400</v>
      </c>
    </row>
    <row r="23" spans="1:11" ht="32.1" customHeight="1" x14ac:dyDescent="0.25">
      <c r="A23" s="243" t="s">
        <v>361</v>
      </c>
      <c r="B23" s="244">
        <v>0</v>
      </c>
      <c r="D23" s="243" t="s">
        <v>361</v>
      </c>
      <c r="E23" s="244">
        <v>837</v>
      </c>
      <c r="G23" s="243" t="s">
        <v>361</v>
      </c>
      <c r="H23" s="244">
        <v>-2681</v>
      </c>
      <c r="J23" s="243" t="s">
        <v>361</v>
      </c>
      <c r="K23" s="16">
        <f t="shared" si="0"/>
        <v>-1844</v>
      </c>
    </row>
    <row r="24" spans="1:11" ht="39.75" customHeight="1" x14ac:dyDescent="0.25">
      <c r="A24" s="243" t="s">
        <v>362</v>
      </c>
      <c r="B24" s="244">
        <v>0</v>
      </c>
      <c r="D24" s="243" t="s">
        <v>362</v>
      </c>
      <c r="E24" s="244">
        <v>0</v>
      </c>
      <c r="G24" s="243" t="s">
        <v>362</v>
      </c>
      <c r="H24" s="244">
        <v>0</v>
      </c>
      <c r="J24" s="243" t="s">
        <v>362</v>
      </c>
      <c r="K24" s="242">
        <f t="shared" si="0"/>
        <v>0</v>
      </c>
    </row>
    <row r="25" spans="1:11" ht="32.1" customHeight="1" x14ac:dyDescent="0.25">
      <c r="A25" s="243" t="s">
        <v>363</v>
      </c>
      <c r="B25" s="244">
        <v>0</v>
      </c>
      <c r="D25" s="243" t="s">
        <v>363</v>
      </c>
      <c r="E25" s="244">
        <v>0</v>
      </c>
      <c r="G25" s="243" t="s">
        <v>363</v>
      </c>
      <c r="H25" s="244">
        <v>0</v>
      </c>
      <c r="J25" s="243" t="s">
        <v>363</v>
      </c>
      <c r="K25" s="242">
        <f t="shared" si="0"/>
        <v>0</v>
      </c>
    </row>
    <row r="28" spans="1:11" ht="15.75" x14ac:dyDescent="0.25">
      <c r="D28" s="279" t="s">
        <v>368</v>
      </c>
      <c r="E28" s="279"/>
    </row>
  </sheetData>
  <mergeCells count="13">
    <mergeCell ref="D28:E28"/>
    <mergeCell ref="D4:E4"/>
    <mergeCell ref="J4:K4"/>
    <mergeCell ref="G5:H5"/>
    <mergeCell ref="G1:K1"/>
    <mergeCell ref="G2:K2"/>
    <mergeCell ref="G3:K3"/>
    <mergeCell ref="J5:K5"/>
    <mergeCell ref="A1:E1"/>
    <mergeCell ref="A2:E2"/>
    <mergeCell ref="A3:E3"/>
    <mergeCell ref="A5:B5"/>
    <mergeCell ref="D5:E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4"/>
  <sheetViews>
    <sheetView zoomScaleNormal="100" workbookViewId="0">
      <selection activeCell="F29" sqref="F29"/>
    </sheetView>
  </sheetViews>
  <sheetFormatPr defaultRowHeight="15" x14ac:dyDescent="0.25"/>
  <cols>
    <col min="1" max="1" width="36.5703125" customWidth="1"/>
    <col min="2" max="6" width="18.7109375" customWidth="1"/>
    <col min="7" max="7" width="5.42578125" customWidth="1"/>
    <col min="8" max="8" width="36.5703125" customWidth="1"/>
    <col min="9" max="18" width="13" customWidth="1"/>
    <col min="19" max="19" width="15.28515625" customWidth="1"/>
  </cols>
  <sheetData>
    <row r="1" spans="1:19" ht="55.5" customHeight="1" x14ac:dyDescent="0.25">
      <c r="A1" s="259" t="s">
        <v>274</v>
      </c>
      <c r="B1" s="259"/>
      <c r="C1" s="259"/>
      <c r="D1" s="259"/>
      <c r="E1" s="259"/>
      <c r="F1" s="259"/>
      <c r="H1" s="260" t="s">
        <v>231</v>
      </c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</row>
    <row r="2" spans="1:19" s="238" customFormat="1" ht="20.25" customHeight="1" x14ac:dyDescent="0.25">
      <c r="A2" s="237"/>
      <c r="B2" s="237"/>
      <c r="C2" s="237"/>
      <c r="D2" s="237"/>
      <c r="E2" s="237"/>
      <c r="F2" s="237" t="s">
        <v>88</v>
      </c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37" t="s">
        <v>88</v>
      </c>
    </row>
    <row r="3" spans="1:19" ht="121.5" customHeight="1" x14ac:dyDescent="0.25">
      <c r="A3" s="160" t="s">
        <v>4</v>
      </c>
      <c r="B3" s="160" t="s">
        <v>79</v>
      </c>
      <c r="C3" s="160" t="s">
        <v>195</v>
      </c>
      <c r="D3" s="160" t="s">
        <v>196</v>
      </c>
      <c r="E3" s="160" t="s">
        <v>197</v>
      </c>
      <c r="F3" s="160" t="s">
        <v>198</v>
      </c>
      <c r="H3" s="11" t="s">
        <v>4</v>
      </c>
      <c r="I3" s="11" t="s">
        <v>79</v>
      </c>
      <c r="J3" s="11" t="s">
        <v>220</v>
      </c>
      <c r="K3" s="11" t="s">
        <v>221</v>
      </c>
      <c r="L3" s="11" t="s">
        <v>222</v>
      </c>
      <c r="M3" s="11" t="s">
        <v>223</v>
      </c>
      <c r="N3" s="11" t="s">
        <v>224</v>
      </c>
      <c r="O3" s="11" t="s">
        <v>225</v>
      </c>
      <c r="P3" s="11" t="s">
        <v>226</v>
      </c>
      <c r="Q3" s="11" t="s">
        <v>227</v>
      </c>
      <c r="R3" s="11" t="s">
        <v>228</v>
      </c>
      <c r="S3" s="11" t="s">
        <v>229</v>
      </c>
    </row>
    <row r="4" spans="1:19" ht="46.5" customHeight="1" x14ac:dyDescent="0.25">
      <c r="A4" s="15" t="s">
        <v>199</v>
      </c>
      <c r="B4" s="16">
        <v>2138</v>
      </c>
      <c r="C4" s="16">
        <v>190</v>
      </c>
      <c r="D4" s="16">
        <v>1948</v>
      </c>
      <c r="E4" s="16">
        <v>0</v>
      </c>
      <c r="F4" s="16">
        <v>0</v>
      </c>
      <c r="H4" s="15" t="s">
        <v>199</v>
      </c>
      <c r="I4" s="16">
        <v>280730</v>
      </c>
      <c r="J4" s="16">
        <v>15429</v>
      </c>
      <c r="K4" s="16">
        <v>105547</v>
      </c>
      <c r="L4" s="16">
        <v>44064</v>
      </c>
      <c r="M4" s="16">
        <v>32077</v>
      </c>
      <c r="N4" s="16">
        <v>17806</v>
      </c>
      <c r="O4" s="16">
        <v>5522</v>
      </c>
      <c r="P4" s="16">
        <v>10253</v>
      </c>
      <c r="Q4" s="16">
        <v>6135</v>
      </c>
      <c r="R4" s="16">
        <v>41424</v>
      </c>
      <c r="S4" s="16">
        <v>2473</v>
      </c>
    </row>
    <row r="5" spans="1:19" ht="46.5" customHeight="1" x14ac:dyDescent="0.25">
      <c r="A5" s="15" t="s">
        <v>200</v>
      </c>
      <c r="B5" s="16">
        <v>720</v>
      </c>
      <c r="C5" s="16">
        <v>97</v>
      </c>
      <c r="D5" s="16">
        <v>623</v>
      </c>
      <c r="E5" s="16">
        <v>0</v>
      </c>
      <c r="F5" s="16">
        <v>0</v>
      </c>
      <c r="H5" s="15" t="s">
        <v>200</v>
      </c>
      <c r="I5" s="16">
        <v>69729</v>
      </c>
      <c r="J5" s="16">
        <v>3774</v>
      </c>
      <c r="K5" s="16">
        <v>26710</v>
      </c>
      <c r="L5" s="16">
        <v>11030</v>
      </c>
      <c r="M5" s="16">
        <v>8275</v>
      </c>
      <c r="N5" s="16">
        <v>4171</v>
      </c>
      <c r="O5" s="16">
        <v>1395</v>
      </c>
      <c r="P5" s="16">
        <v>1286</v>
      </c>
      <c r="Q5" s="16">
        <v>1535</v>
      </c>
      <c r="R5" s="16">
        <v>10879</v>
      </c>
      <c r="S5" s="16">
        <v>674</v>
      </c>
    </row>
    <row r="6" spans="1:19" ht="46.5" customHeight="1" x14ac:dyDescent="0.25">
      <c r="A6" s="15" t="s">
        <v>201</v>
      </c>
      <c r="B6" s="16">
        <v>457</v>
      </c>
      <c r="C6" s="16">
        <v>66</v>
      </c>
      <c r="D6" s="16">
        <v>391</v>
      </c>
      <c r="E6" s="16">
        <v>0</v>
      </c>
      <c r="F6" s="16">
        <v>0</v>
      </c>
      <c r="H6" s="15" t="s">
        <v>201</v>
      </c>
      <c r="I6" s="16">
        <v>53596</v>
      </c>
      <c r="J6" s="16">
        <v>2365</v>
      </c>
      <c r="K6" s="16">
        <v>27493</v>
      </c>
      <c r="L6" s="16">
        <v>13513</v>
      </c>
      <c r="M6" s="16">
        <v>3391</v>
      </c>
      <c r="N6" s="16">
        <v>2187</v>
      </c>
      <c r="O6" s="16">
        <v>638</v>
      </c>
      <c r="P6" s="16">
        <v>939</v>
      </c>
      <c r="Q6" s="16">
        <v>1834</v>
      </c>
      <c r="R6" s="16">
        <v>1173</v>
      </c>
      <c r="S6" s="16">
        <v>63</v>
      </c>
    </row>
    <row r="7" spans="1:19" ht="46.5" customHeight="1" x14ac:dyDescent="0.25">
      <c r="A7" s="15" t="s">
        <v>202</v>
      </c>
      <c r="B7" s="16">
        <v>313</v>
      </c>
      <c r="C7" s="16">
        <v>313</v>
      </c>
      <c r="D7" s="16">
        <v>0</v>
      </c>
      <c r="E7" s="16">
        <v>0</v>
      </c>
      <c r="F7" s="16">
        <v>0</v>
      </c>
      <c r="H7" s="15" t="s">
        <v>202</v>
      </c>
      <c r="I7" s="16">
        <v>3930</v>
      </c>
      <c r="J7" s="16">
        <v>434</v>
      </c>
      <c r="K7" s="16">
        <v>1091</v>
      </c>
      <c r="L7" s="16">
        <v>492</v>
      </c>
      <c r="M7" s="16">
        <v>629</v>
      </c>
      <c r="N7" s="16">
        <v>173</v>
      </c>
      <c r="O7" s="16">
        <v>147</v>
      </c>
      <c r="P7" s="16">
        <v>1</v>
      </c>
      <c r="Q7" s="16">
        <v>219</v>
      </c>
      <c r="R7" s="16">
        <v>657</v>
      </c>
      <c r="S7" s="16">
        <v>87</v>
      </c>
    </row>
    <row r="8" spans="1:19" ht="46.5" customHeight="1" x14ac:dyDescent="0.25">
      <c r="A8" s="15" t="s">
        <v>230</v>
      </c>
      <c r="B8" s="16">
        <v>39996</v>
      </c>
      <c r="C8" s="16">
        <v>20237</v>
      </c>
      <c r="D8" s="16">
        <v>19759</v>
      </c>
      <c r="E8" s="16">
        <v>0</v>
      </c>
      <c r="F8" s="16">
        <v>0</v>
      </c>
      <c r="H8" s="15" t="s">
        <v>230</v>
      </c>
      <c r="I8" s="16">
        <v>91077</v>
      </c>
      <c r="J8" s="16">
        <v>3524</v>
      </c>
      <c r="K8" s="16">
        <v>18139</v>
      </c>
      <c r="L8" s="16">
        <v>6728</v>
      </c>
      <c r="M8" s="16">
        <v>3808</v>
      </c>
      <c r="N8" s="16">
        <v>4078</v>
      </c>
      <c r="O8" s="16">
        <v>1791</v>
      </c>
      <c r="P8" s="16">
        <v>110</v>
      </c>
      <c r="Q8" s="16">
        <v>47463</v>
      </c>
      <c r="R8" s="16">
        <v>1067</v>
      </c>
      <c r="S8" s="16">
        <v>4369</v>
      </c>
    </row>
    <row r="9" spans="1:19" ht="46.5" customHeight="1" x14ac:dyDescent="0.25">
      <c r="A9" s="15" t="s">
        <v>203</v>
      </c>
      <c r="B9" s="16">
        <v>0</v>
      </c>
      <c r="C9" s="16">
        <v>0</v>
      </c>
      <c r="D9" s="16">
        <v>0</v>
      </c>
      <c r="E9" s="16">
        <v>0</v>
      </c>
      <c r="F9" s="16">
        <v>0</v>
      </c>
      <c r="H9" s="15" t="s">
        <v>203</v>
      </c>
      <c r="I9" s="16">
        <v>681</v>
      </c>
      <c r="J9" s="16">
        <v>23</v>
      </c>
      <c r="K9" s="16">
        <v>222</v>
      </c>
      <c r="L9" s="16">
        <v>82</v>
      </c>
      <c r="M9" s="16">
        <v>136</v>
      </c>
      <c r="N9" s="16">
        <v>38</v>
      </c>
      <c r="O9" s="16">
        <v>12</v>
      </c>
      <c r="P9" s="16">
        <v>0</v>
      </c>
      <c r="Q9" s="16">
        <v>16</v>
      </c>
      <c r="R9" s="16">
        <v>152</v>
      </c>
      <c r="S9" s="16">
        <v>0</v>
      </c>
    </row>
    <row r="10" spans="1:19" ht="46.5" customHeight="1" x14ac:dyDescent="0.25">
      <c r="A10" s="15" t="s">
        <v>204</v>
      </c>
      <c r="B10" s="16">
        <v>4487</v>
      </c>
      <c r="C10" s="16">
        <v>2715</v>
      </c>
      <c r="D10" s="16">
        <v>1772</v>
      </c>
      <c r="E10" s="16">
        <v>0</v>
      </c>
      <c r="F10" s="16">
        <v>0</v>
      </c>
      <c r="H10" s="15" t="s">
        <v>204</v>
      </c>
      <c r="I10" s="16">
        <v>37745</v>
      </c>
      <c r="J10" s="16">
        <v>1549</v>
      </c>
      <c r="K10" s="16">
        <v>11030</v>
      </c>
      <c r="L10" s="16">
        <v>4816</v>
      </c>
      <c r="M10" s="16">
        <v>2066</v>
      </c>
      <c r="N10" s="16">
        <v>1345</v>
      </c>
      <c r="O10" s="16">
        <v>583</v>
      </c>
      <c r="P10" s="16">
        <v>584</v>
      </c>
      <c r="Q10" s="16">
        <v>13532</v>
      </c>
      <c r="R10" s="16">
        <v>1019</v>
      </c>
      <c r="S10" s="16">
        <v>1221</v>
      </c>
    </row>
    <row r="11" spans="1:19" ht="46.5" customHeight="1" x14ac:dyDescent="0.25">
      <c r="A11" s="15" t="s">
        <v>205</v>
      </c>
      <c r="B11" s="16">
        <v>45253</v>
      </c>
      <c r="C11" s="16">
        <v>23331</v>
      </c>
      <c r="D11" s="16">
        <v>21922</v>
      </c>
      <c r="E11" s="16">
        <v>0</v>
      </c>
      <c r="F11" s="16">
        <v>0</v>
      </c>
      <c r="H11" s="15" t="s">
        <v>205</v>
      </c>
      <c r="I11" s="16">
        <v>187029</v>
      </c>
      <c r="J11" s="16">
        <v>7895</v>
      </c>
      <c r="K11" s="16">
        <v>57975</v>
      </c>
      <c r="L11" s="16">
        <v>25631</v>
      </c>
      <c r="M11" s="16">
        <v>10030</v>
      </c>
      <c r="N11" s="16">
        <v>7821</v>
      </c>
      <c r="O11" s="16">
        <v>3171</v>
      </c>
      <c r="P11" s="16">
        <v>1634</v>
      </c>
      <c r="Q11" s="16">
        <v>63064</v>
      </c>
      <c r="R11" s="16">
        <v>4068</v>
      </c>
      <c r="S11" s="16">
        <v>5740</v>
      </c>
    </row>
    <row r="12" spans="1:19" ht="46.5" customHeight="1" x14ac:dyDescent="0.25">
      <c r="A12" s="15" t="s">
        <v>206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H12" s="15" t="s">
        <v>206</v>
      </c>
      <c r="I12" s="16">
        <v>674</v>
      </c>
      <c r="J12" s="16">
        <v>92</v>
      </c>
      <c r="K12" s="16">
        <v>137</v>
      </c>
      <c r="L12" s="16">
        <v>81</v>
      </c>
      <c r="M12" s="16">
        <v>0</v>
      </c>
      <c r="N12" s="16">
        <v>364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</row>
    <row r="13" spans="1:19" ht="46.5" customHeight="1" x14ac:dyDescent="0.25">
      <c r="A13" s="13" t="s">
        <v>207</v>
      </c>
      <c r="B13" s="14">
        <v>7930</v>
      </c>
      <c r="C13" s="14">
        <v>0</v>
      </c>
      <c r="D13" s="14">
        <v>0</v>
      </c>
      <c r="E13" s="14">
        <v>0</v>
      </c>
      <c r="F13" s="14">
        <v>7930</v>
      </c>
      <c r="H13" s="13" t="s">
        <v>207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</row>
    <row r="14" spans="1:19" ht="46.5" customHeight="1" x14ac:dyDescent="0.25">
      <c r="A14" s="13" t="s">
        <v>208</v>
      </c>
      <c r="B14" s="14">
        <v>200</v>
      </c>
      <c r="C14" s="14">
        <v>0</v>
      </c>
      <c r="D14" s="14">
        <v>0</v>
      </c>
      <c r="E14" s="14">
        <v>0</v>
      </c>
      <c r="F14" s="14">
        <v>200</v>
      </c>
      <c r="H14" s="13" t="s">
        <v>208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</row>
    <row r="15" spans="1:19" ht="46.5" customHeight="1" x14ac:dyDescent="0.25">
      <c r="A15" s="13" t="s">
        <v>209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H15" s="13" t="s">
        <v>209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</row>
    <row r="16" spans="1:19" ht="46.5" customHeight="1" x14ac:dyDescent="0.25">
      <c r="A16" s="15" t="s">
        <v>210</v>
      </c>
      <c r="B16" s="16">
        <v>8130</v>
      </c>
      <c r="C16" s="16">
        <v>0</v>
      </c>
      <c r="D16" s="16">
        <v>0</v>
      </c>
      <c r="E16" s="16">
        <v>0</v>
      </c>
      <c r="F16" s="16">
        <v>8130</v>
      </c>
      <c r="H16" s="15" t="s">
        <v>210</v>
      </c>
      <c r="I16" s="16">
        <v>0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</row>
    <row r="17" spans="1:19" ht="46.5" customHeight="1" x14ac:dyDescent="0.25">
      <c r="A17" s="15" t="s">
        <v>211</v>
      </c>
      <c r="B17" s="16">
        <v>0</v>
      </c>
      <c r="C17" s="16">
        <v>0</v>
      </c>
      <c r="D17" s="16">
        <v>0</v>
      </c>
      <c r="E17" s="16">
        <v>0</v>
      </c>
      <c r="F17" s="16">
        <v>0</v>
      </c>
      <c r="H17" s="15" t="s">
        <v>211</v>
      </c>
      <c r="I17" s="16">
        <v>2434</v>
      </c>
      <c r="J17" s="16">
        <v>0</v>
      </c>
      <c r="K17" s="16">
        <v>586</v>
      </c>
      <c r="L17" s="16">
        <v>0</v>
      </c>
      <c r="M17" s="16">
        <v>0</v>
      </c>
      <c r="N17" s="16">
        <v>948</v>
      </c>
      <c r="O17" s="16">
        <v>0</v>
      </c>
      <c r="P17" s="16">
        <v>0</v>
      </c>
      <c r="Q17" s="16">
        <v>0</v>
      </c>
      <c r="R17" s="16">
        <v>900</v>
      </c>
      <c r="S17" s="16">
        <v>0</v>
      </c>
    </row>
    <row r="18" spans="1:19" ht="46.5" customHeight="1" x14ac:dyDescent="0.25">
      <c r="A18" s="15" t="s">
        <v>212</v>
      </c>
      <c r="B18" s="16">
        <v>0</v>
      </c>
      <c r="C18" s="16">
        <v>0</v>
      </c>
      <c r="D18" s="16">
        <v>0</v>
      </c>
      <c r="E18" s="16">
        <v>0</v>
      </c>
      <c r="F18" s="16">
        <v>0</v>
      </c>
      <c r="H18" s="15" t="s">
        <v>212</v>
      </c>
      <c r="I18" s="16">
        <v>2246</v>
      </c>
      <c r="J18" s="16">
        <v>746</v>
      </c>
      <c r="K18" s="16">
        <v>1500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</row>
    <row r="19" spans="1:19" ht="46.5" customHeight="1" x14ac:dyDescent="0.25">
      <c r="A19" s="15" t="s">
        <v>213</v>
      </c>
      <c r="B19" s="16">
        <v>1822</v>
      </c>
      <c r="C19" s="16">
        <v>1822</v>
      </c>
      <c r="D19" s="16">
        <v>0</v>
      </c>
      <c r="E19" s="16">
        <v>0</v>
      </c>
      <c r="F19" s="16">
        <v>0</v>
      </c>
      <c r="H19" s="15" t="s">
        <v>213</v>
      </c>
      <c r="I19" s="16">
        <v>0</v>
      </c>
      <c r="J19" s="16">
        <v>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</row>
    <row r="20" spans="1:19" ht="46.5" customHeight="1" x14ac:dyDescent="0.25">
      <c r="A20" s="15" t="s">
        <v>214</v>
      </c>
      <c r="B20" s="16">
        <v>58063</v>
      </c>
      <c r="C20" s="16">
        <v>25440</v>
      </c>
      <c r="D20" s="16">
        <v>24493</v>
      </c>
      <c r="E20" s="16">
        <v>0</v>
      </c>
      <c r="F20" s="16">
        <v>8130</v>
      </c>
      <c r="H20" s="15" t="s">
        <v>214</v>
      </c>
      <c r="I20" s="16">
        <v>542842</v>
      </c>
      <c r="J20" s="16">
        <v>27936</v>
      </c>
      <c r="K20" s="16">
        <v>192455</v>
      </c>
      <c r="L20" s="16">
        <v>80806</v>
      </c>
      <c r="M20" s="16">
        <v>50382</v>
      </c>
      <c r="N20" s="16">
        <v>31110</v>
      </c>
      <c r="O20" s="16">
        <v>10088</v>
      </c>
      <c r="P20" s="16">
        <v>13173</v>
      </c>
      <c r="Q20" s="16">
        <v>70734</v>
      </c>
      <c r="R20" s="16">
        <v>57271</v>
      </c>
      <c r="S20" s="16">
        <v>8887</v>
      </c>
    </row>
    <row r="21" spans="1:19" ht="46.5" customHeight="1" x14ac:dyDescent="0.25">
      <c r="A21" s="13" t="s">
        <v>215</v>
      </c>
      <c r="B21" s="14">
        <v>451017</v>
      </c>
      <c r="C21" s="14">
        <v>0</v>
      </c>
      <c r="D21" s="14">
        <v>0</v>
      </c>
      <c r="E21" s="14">
        <v>451017</v>
      </c>
      <c r="F21" s="14">
        <v>0</v>
      </c>
      <c r="H21" s="13" t="s">
        <v>215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</row>
    <row r="22" spans="1:19" ht="46.5" customHeight="1" x14ac:dyDescent="0.25">
      <c r="A22" s="15" t="s">
        <v>216</v>
      </c>
      <c r="B22" s="16">
        <v>0</v>
      </c>
      <c r="C22" s="16">
        <v>0</v>
      </c>
      <c r="D22" s="16">
        <v>0</v>
      </c>
      <c r="E22" s="16">
        <v>0</v>
      </c>
      <c r="F22" s="16">
        <v>0</v>
      </c>
      <c r="H22" s="15" t="s">
        <v>216</v>
      </c>
      <c r="I22" s="16">
        <v>0</v>
      </c>
      <c r="J22" s="16">
        <v>0</v>
      </c>
      <c r="K22" s="16">
        <v>0</v>
      </c>
      <c r="L22" s="16">
        <v>0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0</v>
      </c>
      <c r="S22" s="16">
        <v>0</v>
      </c>
    </row>
    <row r="23" spans="1:19" ht="46.5" customHeight="1" x14ac:dyDescent="0.25">
      <c r="A23" s="13" t="s">
        <v>217</v>
      </c>
      <c r="B23" s="14">
        <v>0</v>
      </c>
      <c r="C23" s="14">
        <v>0</v>
      </c>
      <c r="D23" s="14">
        <v>0</v>
      </c>
      <c r="E23" s="14">
        <v>0</v>
      </c>
      <c r="F23" s="14">
        <v>0</v>
      </c>
      <c r="H23" s="13" t="s">
        <v>217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</row>
    <row r="24" spans="1:19" ht="46.5" customHeight="1" x14ac:dyDescent="0.25">
      <c r="A24" s="15" t="s">
        <v>218</v>
      </c>
      <c r="B24" s="16">
        <v>451017</v>
      </c>
      <c r="C24" s="16">
        <v>0</v>
      </c>
      <c r="D24" s="16">
        <v>0</v>
      </c>
      <c r="E24" s="16">
        <v>451017</v>
      </c>
      <c r="F24" s="16">
        <v>0</v>
      </c>
      <c r="H24" s="15" t="s">
        <v>218</v>
      </c>
      <c r="I24" s="16">
        <v>0</v>
      </c>
      <c r="J24" s="16">
        <v>0</v>
      </c>
      <c r="K24" s="16">
        <v>0</v>
      </c>
      <c r="L24" s="16">
        <v>0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</row>
    <row r="25" spans="1:19" ht="25.5" x14ac:dyDescent="0.25">
      <c r="A25" s="15" t="s">
        <v>219</v>
      </c>
      <c r="B25" s="16">
        <v>509080</v>
      </c>
      <c r="C25" s="16">
        <v>25440</v>
      </c>
      <c r="D25" s="16">
        <v>24493</v>
      </c>
      <c r="E25" s="16">
        <v>451017</v>
      </c>
      <c r="F25" s="16">
        <v>8130</v>
      </c>
      <c r="H25" s="15" t="s">
        <v>219</v>
      </c>
      <c r="I25" s="16">
        <v>542842</v>
      </c>
      <c r="J25" s="16">
        <v>27936</v>
      </c>
      <c r="K25" s="16">
        <v>192455</v>
      </c>
      <c r="L25" s="16">
        <v>80806</v>
      </c>
      <c r="M25" s="16">
        <v>50382</v>
      </c>
      <c r="N25" s="16">
        <v>31110</v>
      </c>
      <c r="O25" s="16">
        <v>10088</v>
      </c>
      <c r="P25" s="16">
        <v>13173</v>
      </c>
      <c r="Q25" s="16">
        <v>70734</v>
      </c>
      <c r="R25" s="16">
        <v>57271</v>
      </c>
      <c r="S25" s="16">
        <v>8887</v>
      </c>
    </row>
    <row r="27" spans="1:19" x14ac:dyDescent="0.25">
      <c r="A27" s="259" t="s">
        <v>232</v>
      </c>
      <c r="B27" s="259"/>
      <c r="C27" s="259"/>
      <c r="D27" s="259"/>
      <c r="E27" s="259"/>
      <c r="F27" s="259"/>
    </row>
    <row r="28" spans="1:19" x14ac:dyDescent="0.25">
      <c r="F28" s="237" t="s">
        <v>88</v>
      </c>
    </row>
    <row r="29" spans="1:19" ht="45" x14ac:dyDescent="0.25">
      <c r="A29" s="159" t="s">
        <v>4</v>
      </c>
      <c r="B29" s="159" t="s">
        <v>79</v>
      </c>
      <c r="C29" s="159" t="s">
        <v>233</v>
      </c>
      <c r="D29" s="159" t="s">
        <v>234</v>
      </c>
      <c r="E29" s="159" t="s">
        <v>235</v>
      </c>
    </row>
    <row r="30" spans="1:19" ht="25.5" x14ac:dyDescent="0.25">
      <c r="A30" s="15" t="s">
        <v>199</v>
      </c>
      <c r="B30" s="16">
        <v>101507</v>
      </c>
      <c r="C30" s="16">
        <v>18325</v>
      </c>
      <c r="D30" s="16">
        <v>31328</v>
      </c>
      <c r="E30" s="16">
        <v>51854</v>
      </c>
    </row>
    <row r="31" spans="1:19" ht="38.25" x14ac:dyDescent="0.25">
      <c r="A31" s="15" t="s">
        <v>200</v>
      </c>
      <c r="B31" s="16">
        <v>23928</v>
      </c>
      <c r="C31" s="16">
        <v>4689</v>
      </c>
      <c r="D31" s="16">
        <v>7620</v>
      </c>
      <c r="E31" s="16">
        <v>11619</v>
      </c>
    </row>
    <row r="32" spans="1:19" ht="25.5" x14ac:dyDescent="0.25">
      <c r="A32" s="15" t="s">
        <v>201</v>
      </c>
      <c r="B32" s="16">
        <v>2228</v>
      </c>
      <c r="C32" s="16">
        <v>188</v>
      </c>
      <c r="D32" s="16">
        <v>306</v>
      </c>
      <c r="E32" s="16">
        <v>1734</v>
      </c>
    </row>
    <row r="33" spans="1:5" ht="25.5" x14ac:dyDescent="0.25">
      <c r="A33" s="15" t="s">
        <v>202</v>
      </c>
      <c r="B33" s="16">
        <v>3634</v>
      </c>
      <c r="C33" s="16">
        <v>204</v>
      </c>
      <c r="D33" s="16">
        <v>691</v>
      </c>
      <c r="E33" s="16">
        <v>2739</v>
      </c>
    </row>
    <row r="34" spans="1:5" ht="25.5" x14ac:dyDescent="0.25">
      <c r="A34" s="15" t="s">
        <v>230</v>
      </c>
      <c r="B34" s="16">
        <v>6391</v>
      </c>
      <c r="C34" s="16">
        <v>2897</v>
      </c>
      <c r="D34" s="16">
        <v>496</v>
      </c>
      <c r="E34" s="16">
        <v>2998</v>
      </c>
    </row>
    <row r="35" spans="1:5" ht="38.25" x14ac:dyDescent="0.25">
      <c r="A35" s="15" t="s">
        <v>203</v>
      </c>
      <c r="B35" s="16">
        <v>195</v>
      </c>
      <c r="C35" s="16">
        <v>13</v>
      </c>
      <c r="D35" s="16">
        <v>35</v>
      </c>
      <c r="E35" s="16">
        <v>147</v>
      </c>
    </row>
    <row r="36" spans="1:5" ht="25.5" x14ac:dyDescent="0.25">
      <c r="A36" s="15" t="s">
        <v>204</v>
      </c>
      <c r="B36" s="16">
        <v>2902</v>
      </c>
      <c r="C36" s="16">
        <v>771</v>
      </c>
      <c r="D36" s="16">
        <v>337</v>
      </c>
      <c r="E36" s="16">
        <v>1794</v>
      </c>
    </row>
    <row r="37" spans="1:5" ht="25.5" x14ac:dyDescent="0.25">
      <c r="A37" s="15" t="s">
        <v>205</v>
      </c>
      <c r="B37" s="16">
        <v>15350</v>
      </c>
      <c r="C37" s="16">
        <v>4073</v>
      </c>
      <c r="D37" s="16">
        <v>1865</v>
      </c>
      <c r="E37" s="16">
        <v>9412</v>
      </c>
    </row>
    <row r="38" spans="1:5" ht="38.25" x14ac:dyDescent="0.25">
      <c r="A38" s="15" t="s">
        <v>206</v>
      </c>
      <c r="B38" s="16">
        <v>274</v>
      </c>
      <c r="C38" s="16">
        <v>274</v>
      </c>
      <c r="D38" s="16">
        <v>0</v>
      </c>
      <c r="E38" s="16">
        <v>0</v>
      </c>
    </row>
    <row r="39" spans="1:5" ht="38.25" x14ac:dyDescent="0.25">
      <c r="A39" s="13" t="s">
        <v>207</v>
      </c>
      <c r="B39" s="14">
        <v>0</v>
      </c>
      <c r="C39" s="14">
        <v>0</v>
      </c>
      <c r="D39" s="14">
        <v>0</v>
      </c>
      <c r="E39" s="14">
        <v>0</v>
      </c>
    </row>
    <row r="40" spans="1:5" ht="38.25" x14ac:dyDescent="0.25">
      <c r="A40" s="13" t="s">
        <v>208</v>
      </c>
      <c r="B40" s="14">
        <v>0</v>
      </c>
      <c r="C40" s="14">
        <v>0</v>
      </c>
      <c r="D40" s="14">
        <v>0</v>
      </c>
      <c r="E40" s="14">
        <v>0</v>
      </c>
    </row>
    <row r="41" spans="1:5" x14ac:dyDescent="0.25">
      <c r="A41" s="13" t="s">
        <v>209</v>
      </c>
      <c r="B41" s="14">
        <v>0</v>
      </c>
      <c r="C41" s="14">
        <v>0</v>
      </c>
      <c r="D41" s="14">
        <v>0</v>
      </c>
      <c r="E41" s="14">
        <v>0</v>
      </c>
    </row>
    <row r="42" spans="1:5" ht="38.25" x14ac:dyDescent="0.25">
      <c r="A42" s="15" t="s">
        <v>210</v>
      </c>
      <c r="B42" s="16">
        <v>0</v>
      </c>
      <c r="C42" s="16">
        <v>0</v>
      </c>
      <c r="D42" s="16">
        <v>0</v>
      </c>
      <c r="E42" s="16">
        <v>0</v>
      </c>
    </row>
    <row r="43" spans="1:5" ht="25.5" x14ac:dyDescent="0.25">
      <c r="A43" s="15" t="s">
        <v>211</v>
      </c>
      <c r="B43" s="16">
        <v>0</v>
      </c>
      <c r="C43" s="16">
        <v>0</v>
      </c>
      <c r="D43" s="16">
        <v>0</v>
      </c>
      <c r="E43" s="16">
        <v>0</v>
      </c>
    </row>
    <row r="44" spans="1:5" x14ac:dyDescent="0.25">
      <c r="A44" s="15" t="s">
        <v>212</v>
      </c>
      <c r="B44" s="16">
        <v>0</v>
      </c>
      <c r="C44" s="16">
        <v>0</v>
      </c>
      <c r="D44" s="16">
        <v>0</v>
      </c>
      <c r="E44" s="16">
        <v>0</v>
      </c>
    </row>
    <row r="45" spans="1:5" ht="38.25" x14ac:dyDescent="0.25">
      <c r="A45" s="15" t="s">
        <v>213</v>
      </c>
      <c r="B45" s="16">
        <v>0</v>
      </c>
      <c r="C45" s="16">
        <v>0</v>
      </c>
      <c r="D45" s="16">
        <v>0</v>
      </c>
      <c r="E45" s="16">
        <v>0</v>
      </c>
    </row>
    <row r="46" spans="1:5" ht="38.25" x14ac:dyDescent="0.25">
      <c r="A46" s="15" t="s">
        <v>214</v>
      </c>
      <c r="B46" s="16">
        <v>141059</v>
      </c>
      <c r="C46" s="16">
        <v>27361</v>
      </c>
      <c r="D46" s="16">
        <v>40813</v>
      </c>
      <c r="E46" s="16">
        <v>72885</v>
      </c>
    </row>
    <row r="47" spans="1:5" ht="25.5" x14ac:dyDescent="0.25">
      <c r="A47" s="13" t="s">
        <v>215</v>
      </c>
      <c r="B47" s="14">
        <v>0</v>
      </c>
      <c r="C47" s="14">
        <v>0</v>
      </c>
      <c r="D47" s="14">
        <v>0</v>
      </c>
      <c r="E47" s="14">
        <v>0</v>
      </c>
    </row>
    <row r="48" spans="1:5" ht="25.5" x14ac:dyDescent="0.25">
      <c r="A48" s="15" t="s">
        <v>216</v>
      </c>
      <c r="B48" s="16">
        <v>0</v>
      </c>
      <c r="C48" s="16">
        <v>0</v>
      </c>
      <c r="D48" s="16">
        <v>0</v>
      </c>
      <c r="E48" s="16">
        <v>0</v>
      </c>
    </row>
    <row r="49" spans="1:5" ht="38.25" x14ac:dyDescent="0.25">
      <c r="A49" s="13" t="s">
        <v>217</v>
      </c>
      <c r="B49" s="14">
        <v>0</v>
      </c>
      <c r="C49" s="14">
        <v>0</v>
      </c>
      <c r="D49" s="14">
        <v>0</v>
      </c>
      <c r="E49" s="14">
        <v>0</v>
      </c>
    </row>
    <row r="50" spans="1:5" ht="25.5" x14ac:dyDescent="0.25">
      <c r="A50" s="15" t="s">
        <v>218</v>
      </c>
      <c r="B50" s="16">
        <v>0</v>
      </c>
      <c r="C50" s="16">
        <v>0</v>
      </c>
      <c r="D50" s="16">
        <v>0</v>
      </c>
      <c r="E50" s="16">
        <v>0</v>
      </c>
    </row>
    <row r="51" spans="1:5" ht="25.5" x14ac:dyDescent="0.25">
      <c r="A51" s="15" t="s">
        <v>219</v>
      </c>
      <c r="B51" s="16">
        <v>141059</v>
      </c>
      <c r="C51" s="16">
        <v>27361</v>
      </c>
      <c r="D51" s="16">
        <v>40813</v>
      </c>
      <c r="E51" s="16">
        <v>72885</v>
      </c>
    </row>
    <row r="54" spans="1:5" ht="15.75" x14ac:dyDescent="0.25">
      <c r="A54" s="279" t="s">
        <v>368</v>
      </c>
      <c r="B54" s="279"/>
    </row>
  </sheetData>
  <mergeCells count="4">
    <mergeCell ref="A1:F1"/>
    <mergeCell ref="H1:S1"/>
    <mergeCell ref="A27:F27"/>
    <mergeCell ref="A54:B5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4"/>
  <sheetViews>
    <sheetView topLeftCell="A22" workbookViewId="0">
      <selection activeCell="E24" sqref="E24"/>
    </sheetView>
  </sheetViews>
  <sheetFormatPr defaultRowHeight="15" x14ac:dyDescent="0.25"/>
  <cols>
    <col min="1" max="1" width="29.85546875" customWidth="1"/>
    <col min="2" max="6" width="13.28515625" customWidth="1"/>
    <col min="7" max="7" width="6.140625" customWidth="1"/>
    <col min="8" max="8" width="30.28515625" customWidth="1"/>
    <col min="9" max="9" width="11.7109375" customWidth="1"/>
    <col min="10" max="20" width="14.7109375" customWidth="1"/>
  </cols>
  <sheetData>
    <row r="1" spans="1:20" ht="50.25" customHeight="1" x14ac:dyDescent="0.25">
      <c r="A1" s="262" t="s">
        <v>275</v>
      </c>
      <c r="B1" s="262"/>
      <c r="C1" s="262"/>
      <c r="D1" s="262"/>
      <c r="E1" s="262"/>
      <c r="F1" s="262"/>
      <c r="H1" s="260" t="s">
        <v>276</v>
      </c>
      <c r="I1" s="260"/>
      <c r="J1" s="260"/>
      <c r="K1" s="260"/>
      <c r="L1" s="260"/>
      <c r="M1" s="260"/>
      <c r="N1" s="260"/>
      <c r="O1" s="260"/>
      <c r="P1" s="260"/>
      <c r="Q1" s="260"/>
      <c r="R1" s="260"/>
      <c r="S1" s="260"/>
      <c r="T1" s="260"/>
    </row>
    <row r="2" spans="1:20" s="238" customFormat="1" ht="20.25" customHeight="1" x14ac:dyDescent="0.25">
      <c r="A2" s="239"/>
      <c r="B2" s="239"/>
      <c r="C2" s="239"/>
      <c r="D2" s="239"/>
      <c r="E2" s="261" t="s">
        <v>337</v>
      </c>
      <c r="F2" s="261"/>
      <c r="H2" s="239"/>
      <c r="I2" s="239"/>
      <c r="J2" s="239"/>
      <c r="K2" s="239"/>
      <c r="L2" s="239"/>
      <c r="M2" s="239"/>
      <c r="N2" s="239"/>
      <c r="O2" s="239"/>
      <c r="P2" s="239"/>
      <c r="Q2" s="239"/>
      <c r="R2" s="239"/>
      <c r="S2" s="261" t="s">
        <v>337</v>
      </c>
      <c r="T2" s="261"/>
    </row>
    <row r="3" spans="1:20" ht="183.75" customHeight="1" x14ac:dyDescent="0.25">
      <c r="A3" s="11" t="s">
        <v>4</v>
      </c>
      <c r="B3" s="11" t="s">
        <v>79</v>
      </c>
      <c r="C3" s="11" t="s">
        <v>195</v>
      </c>
      <c r="D3" s="11" t="s">
        <v>196</v>
      </c>
      <c r="E3" s="11" t="s">
        <v>197</v>
      </c>
      <c r="F3" s="11" t="s">
        <v>198</v>
      </c>
      <c r="H3" s="11" t="s">
        <v>4</v>
      </c>
      <c r="I3" s="11" t="s">
        <v>79</v>
      </c>
      <c r="J3" s="11" t="s">
        <v>197</v>
      </c>
      <c r="K3" s="11" t="s">
        <v>220</v>
      </c>
      <c r="L3" s="11" t="s">
        <v>221</v>
      </c>
      <c r="M3" s="11" t="s">
        <v>222</v>
      </c>
      <c r="N3" s="11" t="s">
        <v>223</v>
      </c>
      <c r="O3" s="11" t="s">
        <v>224</v>
      </c>
      <c r="P3" s="11" t="s">
        <v>225</v>
      </c>
      <c r="Q3" s="11" t="s">
        <v>226</v>
      </c>
      <c r="R3" s="11" t="s">
        <v>227</v>
      </c>
      <c r="S3" s="11" t="s">
        <v>228</v>
      </c>
      <c r="T3" s="11" t="s">
        <v>229</v>
      </c>
    </row>
    <row r="4" spans="1:20" ht="45" customHeight="1" x14ac:dyDescent="0.25">
      <c r="A4" s="15" t="s">
        <v>236</v>
      </c>
      <c r="B4" s="16">
        <v>0</v>
      </c>
      <c r="C4" s="16">
        <v>0</v>
      </c>
      <c r="D4" s="16">
        <v>0</v>
      </c>
      <c r="E4" s="16">
        <v>0</v>
      </c>
      <c r="F4" s="16">
        <v>0</v>
      </c>
      <c r="H4" s="15" t="s">
        <v>236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0</v>
      </c>
      <c r="O4" s="16">
        <v>0</v>
      </c>
      <c r="P4" s="16">
        <v>0</v>
      </c>
      <c r="Q4" s="16">
        <v>0</v>
      </c>
      <c r="R4" s="16">
        <v>0</v>
      </c>
      <c r="S4" s="16">
        <v>0</v>
      </c>
      <c r="T4" s="16">
        <v>0</v>
      </c>
    </row>
    <row r="5" spans="1:20" ht="45" customHeight="1" x14ac:dyDescent="0.25">
      <c r="A5" s="13" t="s">
        <v>237</v>
      </c>
      <c r="B5" s="14">
        <v>499969</v>
      </c>
      <c r="C5" s="14">
        <v>0</v>
      </c>
      <c r="D5" s="14">
        <v>17315</v>
      </c>
      <c r="E5" s="14">
        <v>0</v>
      </c>
      <c r="F5" s="14">
        <v>482654</v>
      </c>
      <c r="H5" s="13" t="s">
        <v>237</v>
      </c>
      <c r="I5" s="14">
        <v>30752</v>
      </c>
      <c r="J5" s="14">
        <v>0</v>
      </c>
      <c r="K5" s="14">
        <v>50</v>
      </c>
      <c r="L5" s="14">
        <v>4688</v>
      </c>
      <c r="M5" s="14">
        <v>1812</v>
      </c>
      <c r="N5" s="14">
        <v>12670</v>
      </c>
      <c r="O5" s="14">
        <v>1442</v>
      </c>
      <c r="P5" s="14">
        <v>0</v>
      </c>
      <c r="Q5" s="14">
        <v>0</v>
      </c>
      <c r="R5" s="14">
        <v>0</v>
      </c>
      <c r="S5" s="14">
        <v>0</v>
      </c>
      <c r="T5" s="14">
        <v>10090</v>
      </c>
    </row>
    <row r="6" spans="1:20" ht="45" customHeight="1" x14ac:dyDescent="0.25">
      <c r="A6" s="15" t="s">
        <v>238</v>
      </c>
      <c r="B6" s="16">
        <v>499969</v>
      </c>
      <c r="C6" s="16">
        <v>0</v>
      </c>
      <c r="D6" s="16">
        <v>17315</v>
      </c>
      <c r="E6" s="16">
        <v>0</v>
      </c>
      <c r="F6" s="16">
        <v>482654</v>
      </c>
      <c r="H6" s="15" t="s">
        <v>238</v>
      </c>
      <c r="I6" s="16">
        <v>30752</v>
      </c>
      <c r="J6" s="16">
        <v>0</v>
      </c>
      <c r="K6" s="16">
        <v>50</v>
      </c>
      <c r="L6" s="16">
        <v>4688</v>
      </c>
      <c r="M6" s="16">
        <v>1812</v>
      </c>
      <c r="N6" s="16">
        <v>12670</v>
      </c>
      <c r="O6" s="16">
        <v>1442</v>
      </c>
      <c r="P6" s="16">
        <v>0</v>
      </c>
      <c r="Q6" s="16">
        <v>0</v>
      </c>
      <c r="R6" s="16">
        <v>0</v>
      </c>
      <c r="S6" s="16">
        <v>0</v>
      </c>
      <c r="T6" s="16">
        <v>10090</v>
      </c>
    </row>
    <row r="7" spans="1:20" ht="45" customHeight="1" x14ac:dyDescent="0.25">
      <c r="A7" s="15" t="s">
        <v>239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H7" s="15" t="s">
        <v>239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16">
        <v>0</v>
      </c>
      <c r="R7" s="16">
        <v>0</v>
      </c>
      <c r="S7" s="16">
        <v>0</v>
      </c>
      <c r="T7" s="16">
        <v>0</v>
      </c>
    </row>
    <row r="8" spans="1:20" ht="45" customHeight="1" x14ac:dyDescent="0.25">
      <c r="A8" s="15" t="s">
        <v>240</v>
      </c>
      <c r="B8" s="16">
        <v>0</v>
      </c>
      <c r="C8" s="16">
        <v>0</v>
      </c>
      <c r="D8" s="16">
        <v>0</v>
      </c>
      <c r="E8" s="16">
        <v>0</v>
      </c>
      <c r="F8" s="16">
        <v>0</v>
      </c>
      <c r="H8" s="15" t="s">
        <v>240</v>
      </c>
      <c r="I8" s="16">
        <v>0</v>
      </c>
      <c r="J8" s="16">
        <v>0</v>
      </c>
      <c r="K8" s="16">
        <v>0</v>
      </c>
      <c r="L8" s="16">
        <v>0</v>
      </c>
      <c r="M8" s="16">
        <v>0</v>
      </c>
      <c r="N8" s="16">
        <v>0</v>
      </c>
      <c r="O8" s="16">
        <v>0</v>
      </c>
      <c r="P8" s="16">
        <v>0</v>
      </c>
      <c r="Q8" s="16">
        <v>0</v>
      </c>
      <c r="R8" s="16">
        <v>0</v>
      </c>
      <c r="S8" s="16">
        <v>0</v>
      </c>
      <c r="T8" s="16">
        <v>0</v>
      </c>
    </row>
    <row r="9" spans="1:20" ht="45" customHeight="1" x14ac:dyDescent="0.25">
      <c r="A9" s="15" t="s">
        <v>241</v>
      </c>
      <c r="B9" s="16">
        <v>7190</v>
      </c>
      <c r="C9" s="16">
        <v>7190</v>
      </c>
      <c r="D9" s="16">
        <v>0</v>
      </c>
      <c r="E9" s="16">
        <v>0</v>
      </c>
      <c r="F9" s="16">
        <v>0</v>
      </c>
      <c r="H9" s="15" t="s">
        <v>241</v>
      </c>
      <c r="I9" s="16">
        <v>195437</v>
      </c>
      <c r="J9" s="16">
        <v>0</v>
      </c>
      <c r="K9" s="16">
        <v>3621</v>
      </c>
      <c r="L9" s="16">
        <v>96207</v>
      </c>
      <c r="M9" s="16">
        <v>30122</v>
      </c>
      <c r="N9" s="16">
        <v>4675</v>
      </c>
      <c r="O9" s="16">
        <v>4482</v>
      </c>
      <c r="P9" s="16">
        <v>2</v>
      </c>
      <c r="Q9" s="16">
        <v>504</v>
      </c>
      <c r="R9" s="16">
        <v>41907</v>
      </c>
      <c r="S9" s="16">
        <v>11074</v>
      </c>
      <c r="T9" s="16">
        <v>2843</v>
      </c>
    </row>
    <row r="10" spans="1:20" ht="45" customHeight="1" x14ac:dyDescent="0.25">
      <c r="A10" s="15" t="s">
        <v>242</v>
      </c>
      <c r="B10" s="16">
        <v>0</v>
      </c>
      <c r="C10" s="16">
        <v>0</v>
      </c>
      <c r="D10" s="16">
        <v>0</v>
      </c>
      <c r="E10" s="16">
        <v>0</v>
      </c>
      <c r="F10" s="16">
        <v>0</v>
      </c>
      <c r="H10" s="15" t="s">
        <v>242</v>
      </c>
      <c r="I10" s="16">
        <v>0</v>
      </c>
      <c r="J10" s="16">
        <v>0</v>
      </c>
      <c r="K10" s="16">
        <v>0</v>
      </c>
      <c r="L10" s="16">
        <v>0</v>
      </c>
      <c r="M10" s="16">
        <v>0</v>
      </c>
      <c r="N10" s="16">
        <v>0</v>
      </c>
      <c r="O10" s="16">
        <v>0</v>
      </c>
      <c r="P10" s="16">
        <v>0</v>
      </c>
      <c r="Q10" s="16">
        <v>0</v>
      </c>
      <c r="R10" s="16">
        <v>0</v>
      </c>
      <c r="S10" s="16">
        <v>0</v>
      </c>
      <c r="T10" s="16">
        <v>0</v>
      </c>
    </row>
    <row r="11" spans="1:20" ht="45" customHeight="1" x14ac:dyDescent="0.25">
      <c r="A11" s="15" t="s">
        <v>243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H11" s="15" t="s">
        <v>243</v>
      </c>
      <c r="I11" s="16">
        <v>200</v>
      </c>
      <c r="J11" s="16">
        <v>0</v>
      </c>
      <c r="K11" s="16">
        <v>0</v>
      </c>
      <c r="L11" s="16">
        <v>200</v>
      </c>
      <c r="M11" s="16">
        <v>0</v>
      </c>
      <c r="N11" s="16">
        <v>0</v>
      </c>
      <c r="O11" s="16">
        <v>0</v>
      </c>
      <c r="P11" s="16">
        <v>0</v>
      </c>
      <c r="Q11" s="16">
        <v>0</v>
      </c>
      <c r="R11" s="16">
        <v>0</v>
      </c>
      <c r="S11" s="16">
        <v>0</v>
      </c>
      <c r="T11" s="16">
        <v>0</v>
      </c>
    </row>
    <row r="12" spans="1:20" ht="45" customHeight="1" x14ac:dyDescent="0.25">
      <c r="A12" s="15" t="s">
        <v>244</v>
      </c>
      <c r="B12" s="16">
        <v>0</v>
      </c>
      <c r="C12" s="16">
        <v>0</v>
      </c>
      <c r="D12" s="16">
        <v>0</v>
      </c>
      <c r="E12" s="16">
        <v>0</v>
      </c>
      <c r="F12" s="16">
        <v>0</v>
      </c>
      <c r="H12" s="15" t="s">
        <v>244</v>
      </c>
      <c r="I12" s="16">
        <v>0</v>
      </c>
      <c r="J12" s="16">
        <v>0</v>
      </c>
      <c r="K12" s="16">
        <v>0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  <c r="Q12" s="16">
        <v>0</v>
      </c>
      <c r="R12" s="16">
        <v>0</v>
      </c>
      <c r="S12" s="16">
        <v>0</v>
      </c>
      <c r="T12" s="16">
        <v>0</v>
      </c>
    </row>
    <row r="13" spans="1:20" ht="45" customHeight="1" x14ac:dyDescent="0.25">
      <c r="A13" s="15" t="s">
        <v>245</v>
      </c>
      <c r="B13" s="16">
        <v>507159</v>
      </c>
      <c r="C13" s="16">
        <v>7190</v>
      </c>
      <c r="D13" s="16">
        <v>17315</v>
      </c>
      <c r="E13" s="16">
        <v>0</v>
      </c>
      <c r="F13" s="16">
        <v>482654</v>
      </c>
      <c r="H13" s="15" t="s">
        <v>245</v>
      </c>
      <c r="I13" s="16">
        <v>226389</v>
      </c>
      <c r="J13" s="16">
        <v>0</v>
      </c>
      <c r="K13" s="16">
        <v>3671</v>
      </c>
      <c r="L13" s="16">
        <v>101095</v>
      </c>
      <c r="M13" s="16">
        <v>31934</v>
      </c>
      <c r="N13" s="16">
        <v>17345</v>
      </c>
      <c r="O13" s="16">
        <v>5924</v>
      </c>
      <c r="P13" s="16">
        <v>2</v>
      </c>
      <c r="Q13" s="16">
        <v>504</v>
      </c>
      <c r="R13" s="16">
        <v>41907</v>
      </c>
      <c r="S13" s="16">
        <v>11074</v>
      </c>
      <c r="T13" s="16">
        <v>12933</v>
      </c>
    </row>
    <row r="14" spans="1:20" ht="45" customHeight="1" x14ac:dyDescent="0.25">
      <c r="A14" s="15" t="s">
        <v>246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H14" s="15" t="s">
        <v>246</v>
      </c>
      <c r="I14" s="16">
        <v>0</v>
      </c>
      <c r="J14" s="16">
        <v>0</v>
      </c>
      <c r="K14" s="16">
        <v>0</v>
      </c>
      <c r="L14" s="16">
        <v>0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</row>
    <row r="15" spans="1:20" ht="45" customHeight="1" x14ac:dyDescent="0.25">
      <c r="A15" s="15" t="s">
        <v>247</v>
      </c>
      <c r="B15" s="16">
        <v>0</v>
      </c>
      <c r="C15" s="16">
        <v>0</v>
      </c>
      <c r="D15" s="16">
        <v>0</v>
      </c>
      <c r="E15" s="16">
        <v>0</v>
      </c>
      <c r="F15" s="16">
        <v>0</v>
      </c>
      <c r="H15" s="15" t="s">
        <v>247</v>
      </c>
      <c r="I15" s="16">
        <v>0</v>
      </c>
      <c r="J15" s="16">
        <v>0</v>
      </c>
      <c r="K15" s="16">
        <v>0</v>
      </c>
      <c r="L15" s="16">
        <v>0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</row>
    <row r="16" spans="1:20" ht="45" customHeight="1" x14ac:dyDescent="0.25">
      <c r="A16" s="13" t="s">
        <v>248</v>
      </c>
      <c r="B16" s="14">
        <v>23321</v>
      </c>
      <c r="C16" s="14">
        <v>0</v>
      </c>
      <c r="D16" s="14">
        <v>0</v>
      </c>
      <c r="E16" s="14">
        <v>23321</v>
      </c>
      <c r="F16" s="14">
        <v>0</v>
      </c>
      <c r="H16" s="13" t="s">
        <v>248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</row>
    <row r="17" spans="1:20" ht="45" customHeight="1" x14ac:dyDescent="0.25">
      <c r="A17" s="13" t="s">
        <v>249</v>
      </c>
      <c r="B17" s="14">
        <v>0</v>
      </c>
      <c r="C17" s="14">
        <v>0</v>
      </c>
      <c r="D17" s="14">
        <v>0</v>
      </c>
      <c r="E17" s="14">
        <v>0</v>
      </c>
      <c r="F17" s="14">
        <v>0</v>
      </c>
      <c r="H17" s="13" t="s">
        <v>249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</row>
    <row r="18" spans="1:20" ht="45" customHeight="1" x14ac:dyDescent="0.25">
      <c r="A18" s="15" t="s">
        <v>250</v>
      </c>
      <c r="B18" s="16">
        <v>23321</v>
      </c>
      <c r="C18" s="16">
        <v>0</v>
      </c>
      <c r="D18" s="16">
        <v>0</v>
      </c>
      <c r="E18" s="16">
        <v>23321</v>
      </c>
      <c r="F18" s="16">
        <v>0</v>
      </c>
      <c r="H18" s="15" t="s">
        <v>250</v>
      </c>
      <c r="I18" s="16">
        <v>0</v>
      </c>
      <c r="J18" s="16">
        <v>0</v>
      </c>
      <c r="K18" s="16">
        <v>0</v>
      </c>
      <c r="L18" s="16">
        <v>0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0</v>
      </c>
      <c r="S18" s="16">
        <v>0</v>
      </c>
      <c r="T18" s="16">
        <v>0</v>
      </c>
    </row>
    <row r="19" spans="1:20" ht="45" customHeight="1" x14ac:dyDescent="0.25">
      <c r="A19" s="15" t="s">
        <v>251</v>
      </c>
      <c r="B19" s="16">
        <v>23321</v>
      </c>
      <c r="C19" s="16">
        <v>0</v>
      </c>
      <c r="D19" s="16">
        <v>0</v>
      </c>
      <c r="E19" s="16">
        <v>23321</v>
      </c>
      <c r="F19" s="16">
        <v>0</v>
      </c>
      <c r="H19" s="15" t="s">
        <v>251</v>
      </c>
      <c r="I19" s="16">
        <v>317290</v>
      </c>
      <c r="J19" s="16">
        <v>317290</v>
      </c>
      <c r="K19" s="16">
        <v>0</v>
      </c>
      <c r="L19" s="16">
        <v>0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0</v>
      </c>
      <c r="S19" s="16">
        <v>0</v>
      </c>
      <c r="T19" s="16">
        <v>0</v>
      </c>
    </row>
    <row r="20" spans="1:20" ht="45" customHeight="1" x14ac:dyDescent="0.25">
      <c r="A20" s="15" t="s">
        <v>252</v>
      </c>
      <c r="B20" s="16">
        <v>530480</v>
      </c>
      <c r="C20" s="16">
        <v>7190</v>
      </c>
      <c r="D20" s="16">
        <v>17315</v>
      </c>
      <c r="E20" s="16">
        <v>23321</v>
      </c>
      <c r="F20" s="16">
        <v>482654</v>
      </c>
      <c r="H20" s="15" t="s">
        <v>252</v>
      </c>
      <c r="I20" s="16">
        <v>543679</v>
      </c>
      <c r="J20" s="16">
        <v>317290</v>
      </c>
      <c r="K20" s="16">
        <v>3671</v>
      </c>
      <c r="L20" s="16">
        <v>101095</v>
      </c>
      <c r="M20" s="16">
        <v>31934</v>
      </c>
      <c r="N20" s="16">
        <v>17345</v>
      </c>
      <c r="O20" s="16">
        <v>5924</v>
      </c>
      <c r="P20" s="16">
        <v>2</v>
      </c>
      <c r="Q20" s="16">
        <v>504</v>
      </c>
      <c r="R20" s="16">
        <v>41907</v>
      </c>
      <c r="S20" s="16">
        <v>11074</v>
      </c>
      <c r="T20" s="16">
        <v>0</v>
      </c>
    </row>
    <row r="21" spans="1:20" x14ac:dyDescent="0.25">
      <c r="T21" s="14">
        <v>0</v>
      </c>
    </row>
    <row r="22" spans="1:20" ht="36" customHeight="1" x14ac:dyDescent="0.25">
      <c r="A22" s="262" t="s">
        <v>277</v>
      </c>
      <c r="B22" s="262"/>
      <c r="C22" s="262"/>
      <c r="D22" s="262"/>
      <c r="E22" s="262"/>
      <c r="F22" s="262"/>
      <c r="T22" s="16">
        <v>0</v>
      </c>
    </row>
    <row r="23" spans="1:20" x14ac:dyDescent="0.25">
      <c r="E23" s="261" t="s">
        <v>337</v>
      </c>
      <c r="F23" s="261"/>
      <c r="T23" s="16">
        <v>12933</v>
      </c>
    </row>
    <row r="24" spans="1:20" ht="90" x14ac:dyDescent="0.25">
      <c r="A24" s="11" t="s">
        <v>4</v>
      </c>
      <c r="B24" s="11" t="s">
        <v>79</v>
      </c>
      <c r="C24" s="11" t="s">
        <v>197</v>
      </c>
      <c r="D24" s="11" t="s">
        <v>233</v>
      </c>
      <c r="E24" s="11" t="s">
        <v>234</v>
      </c>
      <c r="F24" s="11" t="s">
        <v>235</v>
      </c>
    </row>
    <row r="25" spans="1:20" ht="38.25" x14ac:dyDescent="0.25">
      <c r="A25" s="15" t="s">
        <v>236</v>
      </c>
      <c r="B25" s="16">
        <v>0</v>
      </c>
      <c r="C25" s="16">
        <v>0</v>
      </c>
      <c r="D25" s="16">
        <v>0</v>
      </c>
      <c r="E25" s="16">
        <v>0</v>
      </c>
      <c r="F25" s="16">
        <v>0</v>
      </c>
    </row>
    <row r="26" spans="1:20" ht="51" x14ac:dyDescent="0.25">
      <c r="A26" s="13" t="s">
        <v>237</v>
      </c>
      <c r="B26" s="14">
        <v>793</v>
      </c>
      <c r="C26" s="14">
        <v>0</v>
      </c>
      <c r="D26" s="14">
        <v>0</v>
      </c>
      <c r="E26" s="14">
        <v>50</v>
      </c>
      <c r="F26" s="14">
        <v>743</v>
      </c>
    </row>
    <row r="27" spans="1:20" ht="38.25" x14ac:dyDescent="0.25">
      <c r="A27" s="15" t="s">
        <v>238</v>
      </c>
      <c r="B27" s="16">
        <v>793</v>
      </c>
      <c r="C27" s="16">
        <v>0</v>
      </c>
      <c r="D27" s="16">
        <v>0</v>
      </c>
      <c r="E27" s="16">
        <v>50</v>
      </c>
      <c r="F27" s="16">
        <v>743</v>
      </c>
    </row>
    <row r="28" spans="1:20" ht="51" x14ac:dyDescent="0.25">
      <c r="A28" s="15" t="s">
        <v>239</v>
      </c>
      <c r="B28" s="16">
        <v>0</v>
      </c>
      <c r="C28" s="16">
        <v>0</v>
      </c>
      <c r="D28" s="16">
        <v>0</v>
      </c>
      <c r="E28" s="16">
        <v>0</v>
      </c>
      <c r="F28" s="16">
        <v>0</v>
      </c>
    </row>
    <row r="29" spans="1:20" ht="38.25" x14ac:dyDescent="0.25">
      <c r="A29" s="15" t="s">
        <v>240</v>
      </c>
      <c r="B29" s="16">
        <v>0</v>
      </c>
      <c r="C29" s="16">
        <v>0</v>
      </c>
      <c r="D29" s="16">
        <v>0</v>
      </c>
      <c r="E29" s="16">
        <v>0</v>
      </c>
      <c r="F29" s="16">
        <v>0</v>
      </c>
    </row>
    <row r="30" spans="1:20" ht="38.25" x14ac:dyDescent="0.25">
      <c r="A30" s="15" t="s">
        <v>241</v>
      </c>
      <c r="B30" s="16">
        <v>3698</v>
      </c>
      <c r="C30" s="16">
        <v>0</v>
      </c>
      <c r="D30" s="16">
        <v>885</v>
      </c>
      <c r="E30" s="16">
        <v>1471</v>
      </c>
      <c r="F30" s="16">
        <v>1342</v>
      </c>
    </row>
    <row r="31" spans="1:20" ht="38.25" x14ac:dyDescent="0.25">
      <c r="A31" s="15" t="s">
        <v>242</v>
      </c>
      <c r="B31" s="16">
        <v>0</v>
      </c>
      <c r="C31" s="16">
        <v>0</v>
      </c>
      <c r="D31" s="16">
        <v>0</v>
      </c>
      <c r="E31" s="16">
        <v>0</v>
      </c>
      <c r="F31" s="16">
        <v>0</v>
      </c>
    </row>
    <row r="32" spans="1:20" ht="38.25" x14ac:dyDescent="0.25">
      <c r="A32" s="15" t="s">
        <v>243</v>
      </c>
      <c r="B32" s="16">
        <v>160</v>
      </c>
      <c r="C32" s="16">
        <v>0</v>
      </c>
      <c r="D32" s="16">
        <v>0</v>
      </c>
      <c r="E32" s="16">
        <v>0</v>
      </c>
      <c r="F32" s="16">
        <v>160</v>
      </c>
    </row>
    <row r="33" spans="1:6" ht="38.25" x14ac:dyDescent="0.25">
      <c r="A33" s="15" t="s">
        <v>244</v>
      </c>
      <c r="B33" s="16">
        <v>0</v>
      </c>
      <c r="C33" s="16">
        <v>0</v>
      </c>
      <c r="D33" s="16">
        <v>0</v>
      </c>
      <c r="E33" s="16">
        <v>0</v>
      </c>
      <c r="F33" s="16">
        <v>0</v>
      </c>
    </row>
    <row r="34" spans="1:6" ht="38.25" x14ac:dyDescent="0.25">
      <c r="A34" s="15" t="s">
        <v>245</v>
      </c>
      <c r="B34" s="16">
        <v>4651</v>
      </c>
      <c r="C34" s="16">
        <v>0</v>
      </c>
      <c r="D34" s="16">
        <v>885</v>
      </c>
      <c r="E34" s="16">
        <v>1521</v>
      </c>
      <c r="F34" s="16">
        <v>2245</v>
      </c>
    </row>
    <row r="35" spans="1:6" ht="38.25" x14ac:dyDescent="0.25">
      <c r="A35" s="15" t="s">
        <v>246</v>
      </c>
      <c r="B35" s="16">
        <v>0</v>
      </c>
      <c r="C35" s="16">
        <v>0</v>
      </c>
      <c r="D35" s="16">
        <v>0</v>
      </c>
      <c r="E35" s="16">
        <v>0</v>
      </c>
      <c r="F35" s="16">
        <v>0</v>
      </c>
    </row>
    <row r="36" spans="1:6" ht="25.5" x14ac:dyDescent="0.25">
      <c r="A36" s="15" t="s">
        <v>247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</row>
    <row r="37" spans="1:6" ht="38.25" x14ac:dyDescent="0.25">
      <c r="A37" s="13" t="s">
        <v>248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</row>
    <row r="38" spans="1:6" ht="38.25" x14ac:dyDescent="0.25">
      <c r="A38" s="13" t="s">
        <v>249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</row>
    <row r="39" spans="1:6" ht="25.5" x14ac:dyDescent="0.25">
      <c r="A39" s="15" t="s">
        <v>250</v>
      </c>
      <c r="B39" s="16">
        <v>0</v>
      </c>
      <c r="C39" s="16">
        <v>0</v>
      </c>
      <c r="D39" s="16">
        <v>0</v>
      </c>
      <c r="E39" s="16">
        <v>0</v>
      </c>
      <c r="F39" s="16">
        <v>0</v>
      </c>
    </row>
    <row r="40" spans="1:6" ht="25.5" x14ac:dyDescent="0.25">
      <c r="A40" s="15" t="s">
        <v>251</v>
      </c>
      <c r="B40" s="16">
        <v>133727</v>
      </c>
      <c r="C40" s="16">
        <v>133727</v>
      </c>
      <c r="D40" s="16">
        <v>0</v>
      </c>
      <c r="E40" s="16">
        <v>0</v>
      </c>
      <c r="F40" s="16">
        <v>0</v>
      </c>
    </row>
    <row r="41" spans="1:6" ht="25.5" x14ac:dyDescent="0.25">
      <c r="A41" s="15" t="s">
        <v>252</v>
      </c>
      <c r="B41" s="16">
        <v>138378</v>
      </c>
      <c r="C41" s="16">
        <v>133727</v>
      </c>
      <c r="D41" s="16">
        <v>885</v>
      </c>
      <c r="E41" s="16">
        <v>1521</v>
      </c>
      <c r="F41" s="16">
        <v>2245</v>
      </c>
    </row>
    <row r="44" spans="1:6" ht="15.75" x14ac:dyDescent="0.25">
      <c r="A44" s="279" t="s">
        <v>368</v>
      </c>
      <c r="B44" s="279"/>
    </row>
  </sheetData>
  <mergeCells count="7">
    <mergeCell ref="A44:B44"/>
    <mergeCell ref="E23:F23"/>
    <mergeCell ref="A1:F1"/>
    <mergeCell ref="H1:T1"/>
    <mergeCell ref="A22:F22"/>
    <mergeCell ref="E2:F2"/>
    <mergeCell ref="S2:T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opLeftCell="A10" zoomScaleNormal="100" workbookViewId="0">
      <selection activeCell="K5" sqref="K5"/>
    </sheetView>
  </sheetViews>
  <sheetFormatPr defaultRowHeight="12.75" x14ac:dyDescent="0.2"/>
  <cols>
    <col min="1" max="1" width="12" style="162" customWidth="1"/>
    <col min="2" max="2" width="27.7109375" style="181" customWidth="1"/>
    <col min="3" max="3" width="16" style="162" customWidth="1"/>
    <col min="4" max="4" width="21" style="162" customWidth="1"/>
    <col min="5" max="6" width="12.7109375" style="162" hidden="1" customWidth="1"/>
    <col min="7" max="8" width="10.7109375" style="162" hidden="1" customWidth="1"/>
    <col min="9" max="9" width="12.7109375" style="162" hidden="1" customWidth="1"/>
    <col min="10" max="12" width="15.140625" style="162" customWidth="1"/>
    <col min="13" max="13" width="11.140625" style="162" bestFit="1" customWidth="1"/>
    <col min="14" max="258" width="9.140625" style="162"/>
    <col min="259" max="259" width="12" style="162" customWidth="1"/>
    <col min="260" max="260" width="27.7109375" style="162" customWidth="1"/>
    <col min="261" max="261" width="16" style="162" customWidth="1"/>
    <col min="262" max="262" width="21" style="162" customWidth="1"/>
    <col min="263" max="267" width="0" style="162" hidden="1" customWidth="1"/>
    <col min="268" max="268" width="15.140625" style="162" customWidth="1"/>
    <col min="269" max="269" width="11.140625" style="162" bestFit="1" customWidth="1"/>
    <col min="270" max="514" width="9.140625" style="162"/>
    <col min="515" max="515" width="12" style="162" customWidth="1"/>
    <col min="516" max="516" width="27.7109375" style="162" customWidth="1"/>
    <col min="517" max="517" width="16" style="162" customWidth="1"/>
    <col min="518" max="518" width="21" style="162" customWidth="1"/>
    <col min="519" max="523" width="0" style="162" hidden="1" customWidth="1"/>
    <col min="524" max="524" width="15.140625" style="162" customWidth="1"/>
    <col min="525" max="525" width="11.140625" style="162" bestFit="1" customWidth="1"/>
    <col min="526" max="770" width="9.140625" style="162"/>
    <col min="771" max="771" width="12" style="162" customWidth="1"/>
    <col min="772" max="772" width="27.7109375" style="162" customWidth="1"/>
    <col min="773" max="773" width="16" style="162" customWidth="1"/>
    <col min="774" max="774" width="21" style="162" customWidth="1"/>
    <col min="775" max="779" width="0" style="162" hidden="1" customWidth="1"/>
    <col min="780" max="780" width="15.140625" style="162" customWidth="1"/>
    <col min="781" max="781" width="11.140625" style="162" bestFit="1" customWidth="1"/>
    <col min="782" max="1026" width="9.140625" style="162"/>
    <col min="1027" max="1027" width="12" style="162" customWidth="1"/>
    <col min="1028" max="1028" width="27.7109375" style="162" customWidth="1"/>
    <col min="1029" max="1029" width="16" style="162" customWidth="1"/>
    <col min="1030" max="1030" width="21" style="162" customWidth="1"/>
    <col min="1031" max="1035" width="0" style="162" hidden="1" customWidth="1"/>
    <col min="1036" max="1036" width="15.140625" style="162" customWidth="1"/>
    <col min="1037" max="1037" width="11.140625" style="162" bestFit="1" customWidth="1"/>
    <col min="1038" max="1282" width="9.140625" style="162"/>
    <col min="1283" max="1283" width="12" style="162" customWidth="1"/>
    <col min="1284" max="1284" width="27.7109375" style="162" customWidth="1"/>
    <col min="1285" max="1285" width="16" style="162" customWidth="1"/>
    <col min="1286" max="1286" width="21" style="162" customWidth="1"/>
    <col min="1287" max="1291" width="0" style="162" hidden="1" customWidth="1"/>
    <col min="1292" max="1292" width="15.140625" style="162" customWidth="1"/>
    <col min="1293" max="1293" width="11.140625" style="162" bestFit="1" customWidth="1"/>
    <col min="1294" max="1538" width="9.140625" style="162"/>
    <col min="1539" max="1539" width="12" style="162" customWidth="1"/>
    <col min="1540" max="1540" width="27.7109375" style="162" customWidth="1"/>
    <col min="1541" max="1541" width="16" style="162" customWidth="1"/>
    <col min="1542" max="1542" width="21" style="162" customWidth="1"/>
    <col min="1543" max="1547" width="0" style="162" hidden="1" customWidth="1"/>
    <col min="1548" max="1548" width="15.140625" style="162" customWidth="1"/>
    <col min="1549" max="1549" width="11.140625" style="162" bestFit="1" customWidth="1"/>
    <col min="1550" max="1794" width="9.140625" style="162"/>
    <col min="1795" max="1795" width="12" style="162" customWidth="1"/>
    <col min="1796" max="1796" width="27.7109375" style="162" customWidth="1"/>
    <col min="1797" max="1797" width="16" style="162" customWidth="1"/>
    <col min="1798" max="1798" width="21" style="162" customWidth="1"/>
    <col min="1799" max="1803" width="0" style="162" hidden="1" customWidth="1"/>
    <col min="1804" max="1804" width="15.140625" style="162" customWidth="1"/>
    <col min="1805" max="1805" width="11.140625" style="162" bestFit="1" customWidth="1"/>
    <col min="1806" max="2050" width="9.140625" style="162"/>
    <col min="2051" max="2051" width="12" style="162" customWidth="1"/>
    <col min="2052" max="2052" width="27.7109375" style="162" customWidth="1"/>
    <col min="2053" max="2053" width="16" style="162" customWidth="1"/>
    <col min="2054" max="2054" width="21" style="162" customWidth="1"/>
    <col min="2055" max="2059" width="0" style="162" hidden="1" customWidth="1"/>
    <col min="2060" max="2060" width="15.140625" style="162" customWidth="1"/>
    <col min="2061" max="2061" width="11.140625" style="162" bestFit="1" customWidth="1"/>
    <col min="2062" max="2306" width="9.140625" style="162"/>
    <col min="2307" max="2307" width="12" style="162" customWidth="1"/>
    <col min="2308" max="2308" width="27.7109375" style="162" customWidth="1"/>
    <col min="2309" max="2309" width="16" style="162" customWidth="1"/>
    <col min="2310" max="2310" width="21" style="162" customWidth="1"/>
    <col min="2311" max="2315" width="0" style="162" hidden="1" customWidth="1"/>
    <col min="2316" max="2316" width="15.140625" style="162" customWidth="1"/>
    <col min="2317" max="2317" width="11.140625" style="162" bestFit="1" customWidth="1"/>
    <col min="2318" max="2562" width="9.140625" style="162"/>
    <col min="2563" max="2563" width="12" style="162" customWidth="1"/>
    <col min="2564" max="2564" width="27.7109375" style="162" customWidth="1"/>
    <col min="2565" max="2565" width="16" style="162" customWidth="1"/>
    <col min="2566" max="2566" width="21" style="162" customWidth="1"/>
    <col min="2567" max="2571" width="0" style="162" hidden="1" customWidth="1"/>
    <col min="2572" max="2572" width="15.140625" style="162" customWidth="1"/>
    <col min="2573" max="2573" width="11.140625" style="162" bestFit="1" customWidth="1"/>
    <col min="2574" max="2818" width="9.140625" style="162"/>
    <col min="2819" max="2819" width="12" style="162" customWidth="1"/>
    <col min="2820" max="2820" width="27.7109375" style="162" customWidth="1"/>
    <col min="2821" max="2821" width="16" style="162" customWidth="1"/>
    <col min="2822" max="2822" width="21" style="162" customWidth="1"/>
    <col min="2823" max="2827" width="0" style="162" hidden="1" customWidth="1"/>
    <col min="2828" max="2828" width="15.140625" style="162" customWidth="1"/>
    <col min="2829" max="2829" width="11.140625" style="162" bestFit="1" customWidth="1"/>
    <col min="2830" max="3074" width="9.140625" style="162"/>
    <col min="3075" max="3075" width="12" style="162" customWidth="1"/>
    <col min="3076" max="3076" width="27.7109375" style="162" customWidth="1"/>
    <col min="3077" max="3077" width="16" style="162" customWidth="1"/>
    <col min="3078" max="3078" width="21" style="162" customWidth="1"/>
    <col min="3079" max="3083" width="0" style="162" hidden="1" customWidth="1"/>
    <col min="3084" max="3084" width="15.140625" style="162" customWidth="1"/>
    <col min="3085" max="3085" width="11.140625" style="162" bestFit="1" customWidth="1"/>
    <col min="3086" max="3330" width="9.140625" style="162"/>
    <col min="3331" max="3331" width="12" style="162" customWidth="1"/>
    <col min="3332" max="3332" width="27.7109375" style="162" customWidth="1"/>
    <col min="3333" max="3333" width="16" style="162" customWidth="1"/>
    <col min="3334" max="3334" width="21" style="162" customWidth="1"/>
    <col min="3335" max="3339" width="0" style="162" hidden="1" customWidth="1"/>
    <col min="3340" max="3340" width="15.140625" style="162" customWidth="1"/>
    <col min="3341" max="3341" width="11.140625" style="162" bestFit="1" customWidth="1"/>
    <col min="3342" max="3586" width="9.140625" style="162"/>
    <col min="3587" max="3587" width="12" style="162" customWidth="1"/>
    <col min="3588" max="3588" width="27.7109375" style="162" customWidth="1"/>
    <col min="3589" max="3589" width="16" style="162" customWidth="1"/>
    <col min="3590" max="3590" width="21" style="162" customWidth="1"/>
    <col min="3591" max="3595" width="0" style="162" hidden="1" customWidth="1"/>
    <col min="3596" max="3596" width="15.140625" style="162" customWidth="1"/>
    <col min="3597" max="3597" width="11.140625" style="162" bestFit="1" customWidth="1"/>
    <col min="3598" max="3842" width="9.140625" style="162"/>
    <col min="3843" max="3843" width="12" style="162" customWidth="1"/>
    <col min="3844" max="3844" width="27.7109375" style="162" customWidth="1"/>
    <col min="3845" max="3845" width="16" style="162" customWidth="1"/>
    <col min="3846" max="3846" width="21" style="162" customWidth="1"/>
    <col min="3847" max="3851" width="0" style="162" hidden="1" customWidth="1"/>
    <col min="3852" max="3852" width="15.140625" style="162" customWidth="1"/>
    <col min="3853" max="3853" width="11.140625" style="162" bestFit="1" customWidth="1"/>
    <col min="3854" max="4098" width="9.140625" style="162"/>
    <col min="4099" max="4099" width="12" style="162" customWidth="1"/>
    <col min="4100" max="4100" width="27.7109375" style="162" customWidth="1"/>
    <col min="4101" max="4101" width="16" style="162" customWidth="1"/>
    <col min="4102" max="4102" width="21" style="162" customWidth="1"/>
    <col min="4103" max="4107" width="0" style="162" hidden="1" customWidth="1"/>
    <col min="4108" max="4108" width="15.140625" style="162" customWidth="1"/>
    <col min="4109" max="4109" width="11.140625" style="162" bestFit="1" customWidth="1"/>
    <col min="4110" max="4354" width="9.140625" style="162"/>
    <col min="4355" max="4355" width="12" style="162" customWidth="1"/>
    <col min="4356" max="4356" width="27.7109375" style="162" customWidth="1"/>
    <col min="4357" max="4357" width="16" style="162" customWidth="1"/>
    <col min="4358" max="4358" width="21" style="162" customWidth="1"/>
    <col min="4359" max="4363" width="0" style="162" hidden="1" customWidth="1"/>
    <col min="4364" max="4364" width="15.140625" style="162" customWidth="1"/>
    <col min="4365" max="4365" width="11.140625" style="162" bestFit="1" customWidth="1"/>
    <col min="4366" max="4610" width="9.140625" style="162"/>
    <col min="4611" max="4611" width="12" style="162" customWidth="1"/>
    <col min="4612" max="4612" width="27.7109375" style="162" customWidth="1"/>
    <col min="4613" max="4613" width="16" style="162" customWidth="1"/>
    <col min="4614" max="4614" width="21" style="162" customWidth="1"/>
    <col min="4615" max="4619" width="0" style="162" hidden="1" customWidth="1"/>
    <col min="4620" max="4620" width="15.140625" style="162" customWidth="1"/>
    <col min="4621" max="4621" width="11.140625" style="162" bestFit="1" customWidth="1"/>
    <col min="4622" max="4866" width="9.140625" style="162"/>
    <col min="4867" max="4867" width="12" style="162" customWidth="1"/>
    <col min="4868" max="4868" width="27.7109375" style="162" customWidth="1"/>
    <col min="4869" max="4869" width="16" style="162" customWidth="1"/>
    <col min="4870" max="4870" width="21" style="162" customWidth="1"/>
    <col min="4871" max="4875" width="0" style="162" hidden="1" customWidth="1"/>
    <col min="4876" max="4876" width="15.140625" style="162" customWidth="1"/>
    <col min="4877" max="4877" width="11.140625" style="162" bestFit="1" customWidth="1"/>
    <col min="4878" max="5122" width="9.140625" style="162"/>
    <col min="5123" max="5123" width="12" style="162" customWidth="1"/>
    <col min="5124" max="5124" width="27.7109375" style="162" customWidth="1"/>
    <col min="5125" max="5125" width="16" style="162" customWidth="1"/>
    <col min="5126" max="5126" width="21" style="162" customWidth="1"/>
    <col min="5127" max="5131" width="0" style="162" hidden="1" customWidth="1"/>
    <col min="5132" max="5132" width="15.140625" style="162" customWidth="1"/>
    <col min="5133" max="5133" width="11.140625" style="162" bestFit="1" customWidth="1"/>
    <col min="5134" max="5378" width="9.140625" style="162"/>
    <col min="5379" max="5379" width="12" style="162" customWidth="1"/>
    <col min="5380" max="5380" width="27.7109375" style="162" customWidth="1"/>
    <col min="5381" max="5381" width="16" style="162" customWidth="1"/>
    <col min="5382" max="5382" width="21" style="162" customWidth="1"/>
    <col min="5383" max="5387" width="0" style="162" hidden="1" customWidth="1"/>
    <col min="5388" max="5388" width="15.140625" style="162" customWidth="1"/>
    <col min="5389" max="5389" width="11.140625" style="162" bestFit="1" customWidth="1"/>
    <col min="5390" max="5634" width="9.140625" style="162"/>
    <col min="5635" max="5635" width="12" style="162" customWidth="1"/>
    <col min="5636" max="5636" width="27.7109375" style="162" customWidth="1"/>
    <col min="5637" max="5637" width="16" style="162" customWidth="1"/>
    <col min="5638" max="5638" width="21" style="162" customWidth="1"/>
    <col min="5639" max="5643" width="0" style="162" hidden="1" customWidth="1"/>
    <col min="5644" max="5644" width="15.140625" style="162" customWidth="1"/>
    <col min="5645" max="5645" width="11.140625" style="162" bestFit="1" customWidth="1"/>
    <col min="5646" max="5890" width="9.140625" style="162"/>
    <col min="5891" max="5891" width="12" style="162" customWidth="1"/>
    <col min="5892" max="5892" width="27.7109375" style="162" customWidth="1"/>
    <col min="5893" max="5893" width="16" style="162" customWidth="1"/>
    <col min="5894" max="5894" width="21" style="162" customWidth="1"/>
    <col min="5895" max="5899" width="0" style="162" hidden="1" customWidth="1"/>
    <col min="5900" max="5900" width="15.140625" style="162" customWidth="1"/>
    <col min="5901" max="5901" width="11.140625" style="162" bestFit="1" customWidth="1"/>
    <col min="5902" max="6146" width="9.140625" style="162"/>
    <col min="6147" max="6147" width="12" style="162" customWidth="1"/>
    <col min="6148" max="6148" width="27.7109375" style="162" customWidth="1"/>
    <col min="6149" max="6149" width="16" style="162" customWidth="1"/>
    <col min="6150" max="6150" width="21" style="162" customWidth="1"/>
    <col min="6151" max="6155" width="0" style="162" hidden="1" customWidth="1"/>
    <col min="6156" max="6156" width="15.140625" style="162" customWidth="1"/>
    <col min="6157" max="6157" width="11.140625" style="162" bestFit="1" customWidth="1"/>
    <col min="6158" max="6402" width="9.140625" style="162"/>
    <col min="6403" max="6403" width="12" style="162" customWidth="1"/>
    <col min="6404" max="6404" width="27.7109375" style="162" customWidth="1"/>
    <col min="6405" max="6405" width="16" style="162" customWidth="1"/>
    <col min="6406" max="6406" width="21" style="162" customWidth="1"/>
    <col min="6407" max="6411" width="0" style="162" hidden="1" customWidth="1"/>
    <col min="6412" max="6412" width="15.140625" style="162" customWidth="1"/>
    <col min="6413" max="6413" width="11.140625" style="162" bestFit="1" customWidth="1"/>
    <col min="6414" max="6658" width="9.140625" style="162"/>
    <col min="6659" max="6659" width="12" style="162" customWidth="1"/>
    <col min="6660" max="6660" width="27.7109375" style="162" customWidth="1"/>
    <col min="6661" max="6661" width="16" style="162" customWidth="1"/>
    <col min="6662" max="6662" width="21" style="162" customWidth="1"/>
    <col min="6663" max="6667" width="0" style="162" hidden="1" customWidth="1"/>
    <col min="6668" max="6668" width="15.140625" style="162" customWidth="1"/>
    <col min="6669" max="6669" width="11.140625" style="162" bestFit="1" customWidth="1"/>
    <col min="6670" max="6914" width="9.140625" style="162"/>
    <col min="6915" max="6915" width="12" style="162" customWidth="1"/>
    <col min="6916" max="6916" width="27.7109375" style="162" customWidth="1"/>
    <col min="6917" max="6917" width="16" style="162" customWidth="1"/>
    <col min="6918" max="6918" width="21" style="162" customWidth="1"/>
    <col min="6919" max="6923" width="0" style="162" hidden="1" customWidth="1"/>
    <col min="6924" max="6924" width="15.140625" style="162" customWidth="1"/>
    <col min="6925" max="6925" width="11.140625" style="162" bestFit="1" customWidth="1"/>
    <col min="6926" max="7170" width="9.140625" style="162"/>
    <col min="7171" max="7171" width="12" style="162" customWidth="1"/>
    <col min="7172" max="7172" width="27.7109375" style="162" customWidth="1"/>
    <col min="7173" max="7173" width="16" style="162" customWidth="1"/>
    <col min="7174" max="7174" width="21" style="162" customWidth="1"/>
    <col min="7175" max="7179" width="0" style="162" hidden="1" customWidth="1"/>
    <col min="7180" max="7180" width="15.140625" style="162" customWidth="1"/>
    <col min="7181" max="7181" width="11.140625" style="162" bestFit="1" customWidth="1"/>
    <col min="7182" max="7426" width="9.140625" style="162"/>
    <col min="7427" max="7427" width="12" style="162" customWidth="1"/>
    <col min="7428" max="7428" width="27.7109375" style="162" customWidth="1"/>
    <col min="7429" max="7429" width="16" style="162" customWidth="1"/>
    <col min="7430" max="7430" width="21" style="162" customWidth="1"/>
    <col min="7431" max="7435" width="0" style="162" hidden="1" customWidth="1"/>
    <col min="7436" max="7436" width="15.140625" style="162" customWidth="1"/>
    <col min="7437" max="7437" width="11.140625" style="162" bestFit="1" customWidth="1"/>
    <col min="7438" max="7682" width="9.140625" style="162"/>
    <col min="7683" max="7683" width="12" style="162" customWidth="1"/>
    <col min="7684" max="7684" width="27.7109375" style="162" customWidth="1"/>
    <col min="7685" max="7685" width="16" style="162" customWidth="1"/>
    <col min="7686" max="7686" width="21" style="162" customWidth="1"/>
    <col min="7687" max="7691" width="0" style="162" hidden="1" customWidth="1"/>
    <col min="7692" max="7692" width="15.140625" style="162" customWidth="1"/>
    <col min="7693" max="7693" width="11.140625" style="162" bestFit="1" customWidth="1"/>
    <col min="7694" max="7938" width="9.140625" style="162"/>
    <col min="7939" max="7939" width="12" style="162" customWidth="1"/>
    <col min="7940" max="7940" width="27.7109375" style="162" customWidth="1"/>
    <col min="7941" max="7941" width="16" style="162" customWidth="1"/>
    <col min="7942" max="7942" width="21" style="162" customWidth="1"/>
    <col min="7943" max="7947" width="0" style="162" hidden="1" customWidth="1"/>
    <col min="7948" max="7948" width="15.140625" style="162" customWidth="1"/>
    <col min="7949" max="7949" width="11.140625" style="162" bestFit="1" customWidth="1"/>
    <col min="7950" max="8194" width="9.140625" style="162"/>
    <col min="8195" max="8195" width="12" style="162" customWidth="1"/>
    <col min="8196" max="8196" width="27.7109375" style="162" customWidth="1"/>
    <col min="8197" max="8197" width="16" style="162" customWidth="1"/>
    <col min="8198" max="8198" width="21" style="162" customWidth="1"/>
    <col min="8199" max="8203" width="0" style="162" hidden="1" customWidth="1"/>
    <col min="8204" max="8204" width="15.140625" style="162" customWidth="1"/>
    <col min="8205" max="8205" width="11.140625" style="162" bestFit="1" customWidth="1"/>
    <col min="8206" max="8450" width="9.140625" style="162"/>
    <col min="8451" max="8451" width="12" style="162" customWidth="1"/>
    <col min="8452" max="8452" width="27.7109375" style="162" customWidth="1"/>
    <col min="8453" max="8453" width="16" style="162" customWidth="1"/>
    <col min="8454" max="8454" width="21" style="162" customWidth="1"/>
    <col min="8455" max="8459" width="0" style="162" hidden="1" customWidth="1"/>
    <col min="8460" max="8460" width="15.140625" style="162" customWidth="1"/>
    <col min="8461" max="8461" width="11.140625" style="162" bestFit="1" customWidth="1"/>
    <col min="8462" max="8706" width="9.140625" style="162"/>
    <col min="8707" max="8707" width="12" style="162" customWidth="1"/>
    <col min="8708" max="8708" width="27.7109375" style="162" customWidth="1"/>
    <col min="8709" max="8709" width="16" style="162" customWidth="1"/>
    <col min="8710" max="8710" width="21" style="162" customWidth="1"/>
    <col min="8711" max="8715" width="0" style="162" hidden="1" customWidth="1"/>
    <col min="8716" max="8716" width="15.140625" style="162" customWidth="1"/>
    <col min="8717" max="8717" width="11.140625" style="162" bestFit="1" customWidth="1"/>
    <col min="8718" max="8962" width="9.140625" style="162"/>
    <col min="8963" max="8963" width="12" style="162" customWidth="1"/>
    <col min="8964" max="8964" width="27.7109375" style="162" customWidth="1"/>
    <col min="8965" max="8965" width="16" style="162" customWidth="1"/>
    <col min="8966" max="8966" width="21" style="162" customWidth="1"/>
    <col min="8967" max="8971" width="0" style="162" hidden="1" customWidth="1"/>
    <col min="8972" max="8972" width="15.140625" style="162" customWidth="1"/>
    <col min="8973" max="8973" width="11.140625" style="162" bestFit="1" customWidth="1"/>
    <col min="8974" max="9218" width="9.140625" style="162"/>
    <col min="9219" max="9219" width="12" style="162" customWidth="1"/>
    <col min="9220" max="9220" width="27.7109375" style="162" customWidth="1"/>
    <col min="9221" max="9221" width="16" style="162" customWidth="1"/>
    <col min="9222" max="9222" width="21" style="162" customWidth="1"/>
    <col min="9223" max="9227" width="0" style="162" hidden="1" customWidth="1"/>
    <col min="9228" max="9228" width="15.140625" style="162" customWidth="1"/>
    <col min="9229" max="9229" width="11.140625" style="162" bestFit="1" customWidth="1"/>
    <col min="9230" max="9474" width="9.140625" style="162"/>
    <col min="9475" max="9475" width="12" style="162" customWidth="1"/>
    <col min="9476" max="9476" width="27.7109375" style="162" customWidth="1"/>
    <col min="9477" max="9477" width="16" style="162" customWidth="1"/>
    <col min="9478" max="9478" width="21" style="162" customWidth="1"/>
    <col min="9479" max="9483" width="0" style="162" hidden="1" customWidth="1"/>
    <col min="9484" max="9484" width="15.140625" style="162" customWidth="1"/>
    <col min="9485" max="9485" width="11.140625" style="162" bestFit="1" customWidth="1"/>
    <col min="9486" max="9730" width="9.140625" style="162"/>
    <col min="9731" max="9731" width="12" style="162" customWidth="1"/>
    <col min="9732" max="9732" width="27.7109375" style="162" customWidth="1"/>
    <col min="9733" max="9733" width="16" style="162" customWidth="1"/>
    <col min="9734" max="9734" width="21" style="162" customWidth="1"/>
    <col min="9735" max="9739" width="0" style="162" hidden="1" customWidth="1"/>
    <col min="9740" max="9740" width="15.140625" style="162" customWidth="1"/>
    <col min="9741" max="9741" width="11.140625" style="162" bestFit="1" customWidth="1"/>
    <col min="9742" max="9986" width="9.140625" style="162"/>
    <col min="9987" max="9987" width="12" style="162" customWidth="1"/>
    <col min="9988" max="9988" width="27.7109375" style="162" customWidth="1"/>
    <col min="9989" max="9989" width="16" style="162" customWidth="1"/>
    <col min="9990" max="9990" width="21" style="162" customWidth="1"/>
    <col min="9991" max="9995" width="0" style="162" hidden="1" customWidth="1"/>
    <col min="9996" max="9996" width="15.140625" style="162" customWidth="1"/>
    <col min="9997" max="9997" width="11.140625" style="162" bestFit="1" customWidth="1"/>
    <col min="9998" max="10242" width="9.140625" style="162"/>
    <col min="10243" max="10243" width="12" style="162" customWidth="1"/>
    <col min="10244" max="10244" width="27.7109375" style="162" customWidth="1"/>
    <col min="10245" max="10245" width="16" style="162" customWidth="1"/>
    <col min="10246" max="10246" width="21" style="162" customWidth="1"/>
    <col min="10247" max="10251" width="0" style="162" hidden="1" customWidth="1"/>
    <col min="10252" max="10252" width="15.140625" style="162" customWidth="1"/>
    <col min="10253" max="10253" width="11.140625" style="162" bestFit="1" customWidth="1"/>
    <col min="10254" max="10498" width="9.140625" style="162"/>
    <col min="10499" max="10499" width="12" style="162" customWidth="1"/>
    <col min="10500" max="10500" width="27.7109375" style="162" customWidth="1"/>
    <col min="10501" max="10501" width="16" style="162" customWidth="1"/>
    <col min="10502" max="10502" width="21" style="162" customWidth="1"/>
    <col min="10503" max="10507" width="0" style="162" hidden="1" customWidth="1"/>
    <col min="10508" max="10508" width="15.140625" style="162" customWidth="1"/>
    <col min="10509" max="10509" width="11.140625" style="162" bestFit="1" customWidth="1"/>
    <col min="10510" max="10754" width="9.140625" style="162"/>
    <col min="10755" max="10755" width="12" style="162" customWidth="1"/>
    <col min="10756" max="10756" width="27.7109375" style="162" customWidth="1"/>
    <col min="10757" max="10757" width="16" style="162" customWidth="1"/>
    <col min="10758" max="10758" width="21" style="162" customWidth="1"/>
    <col min="10759" max="10763" width="0" style="162" hidden="1" customWidth="1"/>
    <col min="10764" max="10764" width="15.140625" style="162" customWidth="1"/>
    <col min="10765" max="10765" width="11.140625" style="162" bestFit="1" customWidth="1"/>
    <col min="10766" max="11010" width="9.140625" style="162"/>
    <col min="11011" max="11011" width="12" style="162" customWidth="1"/>
    <col min="11012" max="11012" width="27.7109375" style="162" customWidth="1"/>
    <col min="11013" max="11013" width="16" style="162" customWidth="1"/>
    <col min="11014" max="11014" width="21" style="162" customWidth="1"/>
    <col min="11015" max="11019" width="0" style="162" hidden="1" customWidth="1"/>
    <col min="11020" max="11020" width="15.140625" style="162" customWidth="1"/>
    <col min="11021" max="11021" width="11.140625" style="162" bestFit="1" customWidth="1"/>
    <col min="11022" max="11266" width="9.140625" style="162"/>
    <col min="11267" max="11267" width="12" style="162" customWidth="1"/>
    <col min="11268" max="11268" width="27.7109375" style="162" customWidth="1"/>
    <col min="11269" max="11269" width="16" style="162" customWidth="1"/>
    <col min="11270" max="11270" width="21" style="162" customWidth="1"/>
    <col min="11271" max="11275" width="0" style="162" hidden="1" customWidth="1"/>
    <col min="11276" max="11276" width="15.140625" style="162" customWidth="1"/>
    <col min="11277" max="11277" width="11.140625" style="162" bestFit="1" customWidth="1"/>
    <col min="11278" max="11522" width="9.140625" style="162"/>
    <col min="11523" max="11523" width="12" style="162" customWidth="1"/>
    <col min="11524" max="11524" width="27.7109375" style="162" customWidth="1"/>
    <col min="11525" max="11525" width="16" style="162" customWidth="1"/>
    <col min="11526" max="11526" width="21" style="162" customWidth="1"/>
    <col min="11527" max="11531" width="0" style="162" hidden="1" customWidth="1"/>
    <col min="11532" max="11532" width="15.140625" style="162" customWidth="1"/>
    <col min="11533" max="11533" width="11.140625" style="162" bestFit="1" customWidth="1"/>
    <col min="11534" max="11778" width="9.140625" style="162"/>
    <col min="11779" max="11779" width="12" style="162" customWidth="1"/>
    <col min="11780" max="11780" width="27.7109375" style="162" customWidth="1"/>
    <col min="11781" max="11781" width="16" style="162" customWidth="1"/>
    <col min="11782" max="11782" width="21" style="162" customWidth="1"/>
    <col min="11783" max="11787" width="0" style="162" hidden="1" customWidth="1"/>
    <col min="11788" max="11788" width="15.140625" style="162" customWidth="1"/>
    <col min="11789" max="11789" width="11.140625" style="162" bestFit="1" customWidth="1"/>
    <col min="11790" max="12034" width="9.140625" style="162"/>
    <col min="12035" max="12035" width="12" style="162" customWidth="1"/>
    <col min="12036" max="12036" width="27.7109375" style="162" customWidth="1"/>
    <col min="12037" max="12037" width="16" style="162" customWidth="1"/>
    <col min="12038" max="12038" width="21" style="162" customWidth="1"/>
    <col min="12039" max="12043" width="0" style="162" hidden="1" customWidth="1"/>
    <col min="12044" max="12044" width="15.140625" style="162" customWidth="1"/>
    <col min="12045" max="12045" width="11.140625" style="162" bestFit="1" customWidth="1"/>
    <col min="12046" max="12290" width="9.140625" style="162"/>
    <col min="12291" max="12291" width="12" style="162" customWidth="1"/>
    <col min="12292" max="12292" width="27.7109375" style="162" customWidth="1"/>
    <col min="12293" max="12293" width="16" style="162" customWidth="1"/>
    <col min="12294" max="12294" width="21" style="162" customWidth="1"/>
    <col min="12295" max="12299" width="0" style="162" hidden="1" customWidth="1"/>
    <col min="12300" max="12300" width="15.140625" style="162" customWidth="1"/>
    <col min="12301" max="12301" width="11.140625" style="162" bestFit="1" customWidth="1"/>
    <col min="12302" max="12546" width="9.140625" style="162"/>
    <col min="12547" max="12547" width="12" style="162" customWidth="1"/>
    <col min="12548" max="12548" width="27.7109375" style="162" customWidth="1"/>
    <col min="12549" max="12549" width="16" style="162" customWidth="1"/>
    <col min="12550" max="12550" width="21" style="162" customWidth="1"/>
    <col min="12551" max="12555" width="0" style="162" hidden="1" customWidth="1"/>
    <col min="12556" max="12556" width="15.140625" style="162" customWidth="1"/>
    <col min="12557" max="12557" width="11.140625" style="162" bestFit="1" customWidth="1"/>
    <col min="12558" max="12802" width="9.140625" style="162"/>
    <col min="12803" max="12803" width="12" style="162" customWidth="1"/>
    <col min="12804" max="12804" width="27.7109375" style="162" customWidth="1"/>
    <col min="12805" max="12805" width="16" style="162" customWidth="1"/>
    <col min="12806" max="12806" width="21" style="162" customWidth="1"/>
    <col min="12807" max="12811" width="0" style="162" hidden="1" customWidth="1"/>
    <col min="12812" max="12812" width="15.140625" style="162" customWidth="1"/>
    <col min="12813" max="12813" width="11.140625" style="162" bestFit="1" customWidth="1"/>
    <col min="12814" max="13058" width="9.140625" style="162"/>
    <col min="13059" max="13059" width="12" style="162" customWidth="1"/>
    <col min="13060" max="13060" width="27.7109375" style="162" customWidth="1"/>
    <col min="13061" max="13061" width="16" style="162" customWidth="1"/>
    <col min="13062" max="13062" width="21" style="162" customWidth="1"/>
    <col min="13063" max="13067" width="0" style="162" hidden="1" customWidth="1"/>
    <col min="13068" max="13068" width="15.140625" style="162" customWidth="1"/>
    <col min="13069" max="13069" width="11.140625" style="162" bestFit="1" customWidth="1"/>
    <col min="13070" max="13314" width="9.140625" style="162"/>
    <col min="13315" max="13315" width="12" style="162" customWidth="1"/>
    <col min="13316" max="13316" width="27.7109375" style="162" customWidth="1"/>
    <col min="13317" max="13317" width="16" style="162" customWidth="1"/>
    <col min="13318" max="13318" width="21" style="162" customWidth="1"/>
    <col min="13319" max="13323" width="0" style="162" hidden="1" customWidth="1"/>
    <col min="13324" max="13324" width="15.140625" style="162" customWidth="1"/>
    <col min="13325" max="13325" width="11.140625" style="162" bestFit="1" customWidth="1"/>
    <col min="13326" max="13570" width="9.140625" style="162"/>
    <col min="13571" max="13571" width="12" style="162" customWidth="1"/>
    <col min="13572" max="13572" width="27.7109375" style="162" customWidth="1"/>
    <col min="13573" max="13573" width="16" style="162" customWidth="1"/>
    <col min="13574" max="13574" width="21" style="162" customWidth="1"/>
    <col min="13575" max="13579" width="0" style="162" hidden="1" customWidth="1"/>
    <col min="13580" max="13580" width="15.140625" style="162" customWidth="1"/>
    <col min="13581" max="13581" width="11.140625" style="162" bestFit="1" customWidth="1"/>
    <col min="13582" max="13826" width="9.140625" style="162"/>
    <col min="13827" max="13827" width="12" style="162" customWidth="1"/>
    <col min="13828" max="13828" width="27.7109375" style="162" customWidth="1"/>
    <col min="13829" max="13829" width="16" style="162" customWidth="1"/>
    <col min="13830" max="13830" width="21" style="162" customWidth="1"/>
    <col min="13831" max="13835" width="0" style="162" hidden="1" customWidth="1"/>
    <col min="13836" max="13836" width="15.140625" style="162" customWidth="1"/>
    <col min="13837" max="13837" width="11.140625" style="162" bestFit="1" customWidth="1"/>
    <col min="13838" max="14082" width="9.140625" style="162"/>
    <col min="14083" max="14083" width="12" style="162" customWidth="1"/>
    <col min="14084" max="14084" width="27.7109375" style="162" customWidth="1"/>
    <col min="14085" max="14085" width="16" style="162" customWidth="1"/>
    <col min="14086" max="14086" width="21" style="162" customWidth="1"/>
    <col min="14087" max="14091" width="0" style="162" hidden="1" customWidth="1"/>
    <col min="14092" max="14092" width="15.140625" style="162" customWidth="1"/>
    <col min="14093" max="14093" width="11.140625" style="162" bestFit="1" customWidth="1"/>
    <col min="14094" max="14338" width="9.140625" style="162"/>
    <col min="14339" max="14339" width="12" style="162" customWidth="1"/>
    <col min="14340" max="14340" width="27.7109375" style="162" customWidth="1"/>
    <col min="14341" max="14341" width="16" style="162" customWidth="1"/>
    <col min="14342" max="14342" width="21" style="162" customWidth="1"/>
    <col min="14343" max="14347" width="0" style="162" hidden="1" customWidth="1"/>
    <col min="14348" max="14348" width="15.140625" style="162" customWidth="1"/>
    <col min="14349" max="14349" width="11.140625" style="162" bestFit="1" customWidth="1"/>
    <col min="14350" max="14594" width="9.140625" style="162"/>
    <col min="14595" max="14595" width="12" style="162" customWidth="1"/>
    <col min="14596" max="14596" width="27.7109375" style="162" customWidth="1"/>
    <col min="14597" max="14597" width="16" style="162" customWidth="1"/>
    <col min="14598" max="14598" width="21" style="162" customWidth="1"/>
    <col min="14599" max="14603" width="0" style="162" hidden="1" customWidth="1"/>
    <col min="14604" max="14604" width="15.140625" style="162" customWidth="1"/>
    <col min="14605" max="14605" width="11.140625" style="162" bestFit="1" customWidth="1"/>
    <col min="14606" max="14850" width="9.140625" style="162"/>
    <col min="14851" max="14851" width="12" style="162" customWidth="1"/>
    <col min="14852" max="14852" width="27.7109375" style="162" customWidth="1"/>
    <col min="14853" max="14853" width="16" style="162" customWidth="1"/>
    <col min="14854" max="14854" width="21" style="162" customWidth="1"/>
    <col min="14855" max="14859" width="0" style="162" hidden="1" customWidth="1"/>
    <col min="14860" max="14860" width="15.140625" style="162" customWidth="1"/>
    <col min="14861" max="14861" width="11.140625" style="162" bestFit="1" customWidth="1"/>
    <col min="14862" max="15106" width="9.140625" style="162"/>
    <col min="15107" max="15107" width="12" style="162" customWidth="1"/>
    <col min="15108" max="15108" width="27.7109375" style="162" customWidth="1"/>
    <col min="15109" max="15109" width="16" style="162" customWidth="1"/>
    <col min="15110" max="15110" width="21" style="162" customWidth="1"/>
    <col min="15111" max="15115" width="0" style="162" hidden="1" customWidth="1"/>
    <col min="15116" max="15116" width="15.140625" style="162" customWidth="1"/>
    <col min="15117" max="15117" width="11.140625" style="162" bestFit="1" customWidth="1"/>
    <col min="15118" max="15362" width="9.140625" style="162"/>
    <col min="15363" max="15363" width="12" style="162" customWidth="1"/>
    <col min="15364" max="15364" width="27.7109375" style="162" customWidth="1"/>
    <col min="15365" max="15365" width="16" style="162" customWidth="1"/>
    <col min="15366" max="15366" width="21" style="162" customWidth="1"/>
    <col min="15367" max="15371" width="0" style="162" hidden="1" customWidth="1"/>
    <col min="15372" max="15372" width="15.140625" style="162" customWidth="1"/>
    <col min="15373" max="15373" width="11.140625" style="162" bestFit="1" customWidth="1"/>
    <col min="15374" max="15618" width="9.140625" style="162"/>
    <col min="15619" max="15619" width="12" style="162" customWidth="1"/>
    <col min="15620" max="15620" width="27.7109375" style="162" customWidth="1"/>
    <col min="15621" max="15621" width="16" style="162" customWidth="1"/>
    <col min="15622" max="15622" width="21" style="162" customWidth="1"/>
    <col min="15623" max="15627" width="0" style="162" hidden="1" customWidth="1"/>
    <col min="15628" max="15628" width="15.140625" style="162" customWidth="1"/>
    <col min="15629" max="15629" width="11.140625" style="162" bestFit="1" customWidth="1"/>
    <col min="15630" max="15874" width="9.140625" style="162"/>
    <col min="15875" max="15875" width="12" style="162" customWidth="1"/>
    <col min="15876" max="15876" width="27.7109375" style="162" customWidth="1"/>
    <col min="15877" max="15877" width="16" style="162" customWidth="1"/>
    <col min="15878" max="15878" width="21" style="162" customWidth="1"/>
    <col min="15879" max="15883" width="0" style="162" hidden="1" customWidth="1"/>
    <col min="15884" max="15884" width="15.140625" style="162" customWidth="1"/>
    <col min="15885" max="15885" width="11.140625" style="162" bestFit="1" customWidth="1"/>
    <col min="15886" max="16130" width="9.140625" style="162"/>
    <col min="16131" max="16131" width="12" style="162" customWidth="1"/>
    <col min="16132" max="16132" width="27.7109375" style="162" customWidth="1"/>
    <col min="16133" max="16133" width="16" style="162" customWidth="1"/>
    <col min="16134" max="16134" width="21" style="162" customWidth="1"/>
    <col min="16135" max="16139" width="0" style="162" hidden="1" customWidth="1"/>
    <col min="16140" max="16140" width="15.140625" style="162" customWidth="1"/>
    <col min="16141" max="16141" width="11.140625" style="162" bestFit="1" customWidth="1"/>
    <col min="16142" max="16384" width="9.140625" style="162"/>
  </cols>
  <sheetData>
    <row r="1" spans="1:15" x14ac:dyDescent="0.2">
      <c r="A1" s="263" t="s">
        <v>272</v>
      </c>
      <c r="B1" s="263"/>
      <c r="C1" s="263"/>
      <c r="D1" s="263"/>
      <c r="E1" s="263"/>
      <c r="F1" s="263"/>
      <c r="G1" s="263"/>
      <c r="H1" s="263"/>
      <c r="I1" s="263"/>
      <c r="J1" s="263"/>
      <c r="K1" s="163"/>
      <c r="L1" s="163"/>
    </row>
    <row r="2" spans="1:15" x14ac:dyDescent="0.2">
      <c r="A2" s="263" t="s">
        <v>271</v>
      </c>
      <c r="B2" s="263"/>
      <c r="C2" s="263"/>
      <c r="D2" s="263"/>
      <c r="E2" s="263"/>
      <c r="F2" s="263"/>
      <c r="G2" s="263"/>
      <c r="H2" s="263"/>
      <c r="I2" s="263"/>
      <c r="J2" s="263"/>
      <c r="K2" s="163"/>
      <c r="L2" s="163"/>
    </row>
    <row r="4" spans="1:15" ht="13.5" thickBot="1" x14ac:dyDescent="0.25">
      <c r="A4" s="163" t="s">
        <v>253</v>
      </c>
      <c r="B4" s="263"/>
      <c r="C4" s="263"/>
      <c r="D4" s="161"/>
      <c r="K4" s="264" t="s">
        <v>71</v>
      </c>
      <c r="L4" s="264"/>
    </row>
    <row r="5" spans="1:15" ht="77.25" thickBot="1" x14ac:dyDescent="0.25">
      <c r="A5" s="164" t="s">
        <v>254</v>
      </c>
      <c r="B5" s="164" t="s">
        <v>255</v>
      </c>
      <c r="C5" s="165" t="s">
        <v>256</v>
      </c>
      <c r="D5" s="166" t="s">
        <v>257</v>
      </c>
      <c r="E5" s="162" t="s">
        <v>258</v>
      </c>
      <c r="F5" s="162" t="s">
        <v>259</v>
      </c>
      <c r="J5" s="184" t="s">
        <v>91</v>
      </c>
      <c r="K5" s="191" t="s">
        <v>284</v>
      </c>
      <c r="L5" s="188" t="s">
        <v>279</v>
      </c>
    </row>
    <row r="6" spans="1:15" ht="39" x14ac:dyDescent="0.25">
      <c r="A6" s="168" t="s">
        <v>260</v>
      </c>
      <c r="B6" s="175" t="s">
        <v>261</v>
      </c>
      <c r="C6" s="169">
        <f>SUM(21758400+20463173+20463173+15322800)</f>
        <v>78007546</v>
      </c>
      <c r="D6" s="170">
        <f>71766942+6240604-13533293+13533293</f>
        <v>78007546</v>
      </c>
      <c r="E6" s="167">
        <v>78147546</v>
      </c>
      <c r="F6" s="167">
        <f t="shared" ref="F6:F15" si="0">SUM(D6-E6)</f>
        <v>-140000</v>
      </c>
      <c r="J6" s="185">
        <f>71766942+6240604-13533293+13533293</f>
        <v>78007546</v>
      </c>
      <c r="K6" s="185">
        <f>71766942+6240604-13533293+13533293</f>
        <v>78007546</v>
      </c>
      <c r="L6" s="178">
        <v>0</v>
      </c>
    </row>
    <row r="7" spans="1:15" ht="15" x14ac:dyDescent="0.25">
      <c r="A7" s="168" t="s">
        <v>260</v>
      </c>
      <c r="B7" s="174" t="s">
        <v>92</v>
      </c>
      <c r="C7" s="169">
        <v>27403200</v>
      </c>
      <c r="D7" s="170">
        <v>25941696</v>
      </c>
      <c r="E7" s="167">
        <v>27403200</v>
      </c>
      <c r="F7" s="167">
        <f t="shared" si="0"/>
        <v>-1461504</v>
      </c>
      <c r="J7" s="185">
        <v>25941696</v>
      </c>
      <c r="K7" s="185">
        <f>J7+L7</f>
        <v>26124384</v>
      </c>
      <c r="L7" s="170">
        <v>182688</v>
      </c>
    </row>
    <row r="8" spans="1:15" ht="15" x14ac:dyDescent="0.25">
      <c r="A8" s="168" t="s">
        <v>260</v>
      </c>
      <c r="B8" s="174" t="s">
        <v>72</v>
      </c>
      <c r="C8" s="169">
        <v>34872500</v>
      </c>
      <c r="D8" s="170">
        <f>35626500+565500</f>
        <v>36192000</v>
      </c>
      <c r="E8" s="167">
        <v>34872500</v>
      </c>
      <c r="F8" s="167">
        <f t="shared" si="0"/>
        <v>1319500</v>
      </c>
      <c r="J8" s="185">
        <f>35626500+565500</f>
        <v>36192000</v>
      </c>
      <c r="K8" s="185">
        <f>J8+L8</f>
        <v>36380500</v>
      </c>
      <c r="L8" s="170">
        <v>188500</v>
      </c>
      <c r="M8" s="167"/>
    </row>
    <row r="9" spans="1:15" ht="15" x14ac:dyDescent="0.25">
      <c r="A9" s="168" t="s">
        <v>260</v>
      </c>
      <c r="B9" s="174" t="s">
        <v>262</v>
      </c>
      <c r="C9" s="169">
        <v>7357500</v>
      </c>
      <c r="D9" s="170">
        <f>6376500-163500</f>
        <v>6213000</v>
      </c>
      <c r="E9" s="167">
        <v>7357500</v>
      </c>
      <c r="F9" s="167">
        <f t="shared" si="0"/>
        <v>-1144500</v>
      </c>
      <c r="J9" s="185">
        <f>6376500-163500</f>
        <v>6213000</v>
      </c>
      <c r="K9" s="185">
        <f t="shared" ref="K9:K17" si="1">J9+L9</f>
        <v>6213000</v>
      </c>
      <c r="L9" s="170">
        <v>0</v>
      </c>
    </row>
    <row r="10" spans="1:15" ht="26.25" x14ac:dyDescent="0.25">
      <c r="A10" s="168" t="s">
        <v>260</v>
      </c>
      <c r="B10" s="175" t="s">
        <v>263</v>
      </c>
      <c r="C10" s="169">
        <f>SUM(6050000+4180000+12100000)</f>
        <v>22330000</v>
      </c>
      <c r="D10" s="170">
        <f>25080000-660000+550000</f>
        <v>24970000</v>
      </c>
      <c r="E10" s="167">
        <v>22330000</v>
      </c>
      <c r="F10" s="167">
        <f t="shared" si="0"/>
        <v>2640000</v>
      </c>
      <c r="J10" s="185">
        <f>25080000-660000+550000</f>
        <v>24970000</v>
      </c>
      <c r="K10" s="185">
        <f t="shared" si="1"/>
        <v>24970000</v>
      </c>
      <c r="L10" s="170">
        <v>0</v>
      </c>
      <c r="O10" s="167"/>
    </row>
    <row r="11" spans="1:15" ht="15" x14ac:dyDescent="0.25">
      <c r="A11" s="168" t="s">
        <v>260</v>
      </c>
      <c r="B11" s="174" t="s">
        <v>264</v>
      </c>
      <c r="C11" s="169">
        <v>11129400</v>
      </c>
      <c r="D11" s="170">
        <f>9892800+1236600</f>
        <v>11129400</v>
      </c>
      <c r="E11" s="167">
        <v>11129400</v>
      </c>
      <c r="F11" s="167">
        <f t="shared" si="0"/>
        <v>0</v>
      </c>
      <c r="J11" s="185">
        <f>9892800+1236600</f>
        <v>11129400</v>
      </c>
      <c r="K11" s="185">
        <f t="shared" si="1"/>
        <v>10579400</v>
      </c>
      <c r="L11" s="170">
        <v>-550000</v>
      </c>
    </row>
    <row r="12" spans="1:15" ht="15" x14ac:dyDescent="0.25">
      <c r="A12" s="168" t="s">
        <v>260</v>
      </c>
      <c r="B12" s="174" t="s">
        <v>265</v>
      </c>
      <c r="C12" s="169">
        <v>20607400</v>
      </c>
      <c r="D12" s="170">
        <f>23183325-3091110</f>
        <v>20092215</v>
      </c>
      <c r="E12" s="167">
        <v>20607400</v>
      </c>
      <c r="F12" s="167">
        <f t="shared" si="0"/>
        <v>-515185</v>
      </c>
      <c r="J12" s="185">
        <f>23183325-3091110</f>
        <v>20092215</v>
      </c>
      <c r="K12" s="185">
        <f t="shared" si="1"/>
        <v>19577030</v>
      </c>
      <c r="L12" s="170">
        <v>-515185</v>
      </c>
      <c r="M12" s="167"/>
    </row>
    <row r="13" spans="1:15" ht="26.25" x14ac:dyDescent="0.25">
      <c r="A13" s="168" t="s">
        <v>260</v>
      </c>
      <c r="B13" s="175" t="s">
        <v>266</v>
      </c>
      <c r="C13" s="169">
        <v>7627800</v>
      </c>
      <c r="D13" s="170">
        <f>6865020-1525560</f>
        <v>5339460</v>
      </c>
      <c r="E13" s="167">
        <v>7627800</v>
      </c>
      <c r="F13" s="167">
        <f t="shared" si="0"/>
        <v>-2288340</v>
      </c>
      <c r="H13" s="167">
        <f>SUM(F6:F13)</f>
        <v>-1590029</v>
      </c>
      <c r="J13" s="185">
        <f>6865020-1525560</f>
        <v>5339460</v>
      </c>
      <c r="K13" s="185">
        <f t="shared" si="1"/>
        <v>4576680</v>
      </c>
      <c r="L13" s="170">
        <v>-762780</v>
      </c>
    </row>
    <row r="14" spans="1:15" ht="15" x14ac:dyDescent="0.25">
      <c r="A14" s="168" t="s">
        <v>260</v>
      </c>
      <c r="B14" s="174" t="s">
        <v>267</v>
      </c>
      <c r="C14" s="169">
        <v>83393280</v>
      </c>
      <c r="D14" s="170">
        <f>83393280</f>
        <v>83393280</v>
      </c>
      <c r="E14" s="167">
        <v>83393280</v>
      </c>
      <c r="F14" s="167">
        <f t="shared" si="0"/>
        <v>0</v>
      </c>
      <c r="J14" s="185">
        <f>83393280</f>
        <v>83393280</v>
      </c>
      <c r="K14" s="185">
        <f t="shared" si="1"/>
        <v>83393280</v>
      </c>
      <c r="L14" s="170">
        <v>0</v>
      </c>
    </row>
    <row r="15" spans="1:15" ht="26.25" x14ac:dyDescent="0.25">
      <c r="A15" s="168" t="s">
        <v>260</v>
      </c>
      <c r="B15" s="175" t="s">
        <v>268</v>
      </c>
      <c r="C15" s="169">
        <v>19973000</v>
      </c>
      <c r="D15" s="170">
        <f>19973000+3750000</f>
        <v>23723000</v>
      </c>
      <c r="E15" s="170">
        <v>19973000</v>
      </c>
      <c r="F15" s="167">
        <f t="shared" si="0"/>
        <v>3750000</v>
      </c>
      <c r="J15" s="185">
        <f>19973000+3750000</f>
        <v>23723000</v>
      </c>
      <c r="K15" s="185">
        <f t="shared" si="1"/>
        <v>23723000</v>
      </c>
      <c r="L15" s="170">
        <v>0</v>
      </c>
    </row>
    <row r="16" spans="1:15" ht="15" x14ac:dyDescent="0.25">
      <c r="A16" s="168"/>
      <c r="B16" s="171" t="s">
        <v>269</v>
      </c>
      <c r="C16" s="176">
        <f>SUM(C6:C15)</f>
        <v>312701626</v>
      </c>
      <c r="D16" s="177">
        <f>SUM(D6:D15)</f>
        <v>315001597</v>
      </c>
      <c r="E16" s="172">
        <f>SUM(E6:E15)</f>
        <v>312841626</v>
      </c>
      <c r="F16" s="172"/>
      <c r="G16" s="172">
        <f>SUM(D16-E16)</f>
        <v>2159971</v>
      </c>
      <c r="H16" s="173"/>
      <c r="I16" s="173"/>
      <c r="J16" s="186">
        <f>SUM(J6:J15)</f>
        <v>315001597</v>
      </c>
      <c r="K16" s="192">
        <f t="shared" si="1"/>
        <v>313544820</v>
      </c>
      <c r="L16" s="177">
        <f>SUM(L6:L15)</f>
        <v>-1456777</v>
      </c>
      <c r="M16" s="189" t="s">
        <v>280</v>
      </c>
    </row>
    <row r="17" spans="1:12" ht="39" x14ac:dyDescent="0.25">
      <c r="A17" s="168"/>
      <c r="B17" s="183" t="s">
        <v>278</v>
      </c>
      <c r="C17" s="182">
        <v>0</v>
      </c>
      <c r="D17" s="170">
        <f>D18-D16</f>
        <v>33701603</v>
      </c>
      <c r="E17" s="170" t="e">
        <f t="shared" ref="E17:J17" si="2">E18-E16</f>
        <v>#REF!</v>
      </c>
      <c r="F17" s="170">
        <f t="shared" si="2"/>
        <v>0</v>
      </c>
      <c r="G17" s="170" t="e">
        <f t="shared" si="2"/>
        <v>#REF!</v>
      </c>
      <c r="H17" s="170">
        <f t="shared" si="2"/>
        <v>0</v>
      </c>
      <c r="I17" s="170">
        <f t="shared" si="2"/>
        <v>0</v>
      </c>
      <c r="J17" s="185">
        <f t="shared" si="2"/>
        <v>33701603</v>
      </c>
      <c r="K17" s="185">
        <f t="shared" si="1"/>
        <v>33701603</v>
      </c>
      <c r="L17" s="170">
        <v>0</v>
      </c>
    </row>
    <row r="18" spans="1:12" ht="15.75" thickBot="1" x14ac:dyDescent="0.3">
      <c r="A18" s="179"/>
      <c r="B18" s="171" t="s">
        <v>270</v>
      </c>
      <c r="C18" s="176">
        <f>SUM(C16:C17)</f>
        <v>312701626</v>
      </c>
      <c r="D18" s="177">
        <v>348703200</v>
      </c>
      <c r="E18" s="172" t="e">
        <f>SUM(#REF!)</f>
        <v>#REF!</v>
      </c>
      <c r="F18" s="172"/>
      <c r="G18" s="172" t="e">
        <f>SUM(D18-E18)</f>
        <v>#REF!</v>
      </c>
      <c r="H18" s="173"/>
      <c r="I18" s="173"/>
      <c r="J18" s="186">
        <v>348703200</v>
      </c>
      <c r="K18" s="190">
        <f>K17+K16</f>
        <v>347246423</v>
      </c>
      <c r="L18" s="187">
        <f>SUM(L17+L16)</f>
        <v>-1456777</v>
      </c>
    </row>
    <row r="20" spans="1:12" x14ac:dyDescent="0.2">
      <c r="A20" s="189" t="s">
        <v>281</v>
      </c>
      <c r="B20" s="180"/>
    </row>
    <row r="21" spans="1:12" x14ac:dyDescent="0.2">
      <c r="A21" s="189" t="s">
        <v>282</v>
      </c>
      <c r="B21" s="180"/>
    </row>
    <row r="22" spans="1:12" x14ac:dyDescent="0.2">
      <c r="A22" s="189" t="s">
        <v>283</v>
      </c>
    </row>
    <row r="25" spans="1:12" ht="31.5" customHeight="1" x14ac:dyDescent="0.2">
      <c r="B25" s="279" t="s">
        <v>368</v>
      </c>
      <c r="C25" s="279"/>
    </row>
  </sheetData>
  <mergeCells count="5">
    <mergeCell ref="B4:C4"/>
    <mergeCell ref="A1:J1"/>
    <mergeCell ref="A2:J2"/>
    <mergeCell ref="K4:L4"/>
    <mergeCell ref="B25:C25"/>
  </mergeCells>
  <pageMargins left="0.75" right="0.75" top="1" bottom="1" header="0.5" footer="0.5"/>
  <pageSetup paperSize="9" scale="8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7" sqref="E7"/>
    </sheetView>
  </sheetViews>
  <sheetFormatPr defaultRowHeight="15" x14ac:dyDescent="0.25"/>
  <cols>
    <col min="1" max="1" width="35.140625" customWidth="1"/>
    <col min="2" max="2" width="23" customWidth="1"/>
  </cols>
  <sheetData>
    <row r="1" spans="1:6" ht="15.75" x14ac:dyDescent="0.25">
      <c r="A1" s="266" t="s">
        <v>0</v>
      </c>
      <c r="B1" s="266"/>
      <c r="C1" s="266"/>
      <c r="D1" s="266"/>
      <c r="E1" s="266"/>
      <c r="F1" s="266"/>
    </row>
    <row r="2" spans="1:6" ht="36" customHeight="1" x14ac:dyDescent="0.25">
      <c r="A2" s="265" t="s">
        <v>291</v>
      </c>
      <c r="B2" s="265"/>
      <c r="C2" s="265"/>
      <c r="D2" s="265"/>
      <c r="E2" s="265"/>
      <c r="F2" s="265"/>
    </row>
    <row r="3" spans="1:6" ht="15.75" customHeight="1" x14ac:dyDescent="0.25">
      <c r="A3" s="265" t="s">
        <v>292</v>
      </c>
      <c r="B3" s="265"/>
      <c r="C3" s="265"/>
      <c r="D3" s="265"/>
      <c r="E3" s="265"/>
      <c r="F3" s="265"/>
    </row>
    <row r="4" spans="1:6" ht="15.75" x14ac:dyDescent="0.25">
      <c r="A4" s="266" t="s">
        <v>285</v>
      </c>
      <c r="B4" s="266"/>
      <c r="C4" s="266"/>
      <c r="D4" s="266"/>
      <c r="E4" s="266"/>
      <c r="F4" s="266"/>
    </row>
    <row r="5" spans="1:6" ht="15.75" x14ac:dyDescent="0.25">
      <c r="A5" s="266" t="s">
        <v>5</v>
      </c>
      <c r="B5" s="266"/>
      <c r="C5" s="266"/>
      <c r="D5" s="266"/>
      <c r="E5" s="266"/>
      <c r="F5" s="266"/>
    </row>
    <row r="6" spans="1:6" x14ac:dyDescent="0.25">
      <c r="E6" s="1" t="s">
        <v>338</v>
      </c>
    </row>
    <row r="7" spans="1:6" x14ac:dyDescent="0.25">
      <c r="A7" s="1" t="s">
        <v>255</v>
      </c>
      <c r="B7" s="1" t="s">
        <v>293</v>
      </c>
    </row>
    <row r="8" spans="1:6" x14ac:dyDescent="0.25">
      <c r="A8" s="1" t="s">
        <v>294</v>
      </c>
    </row>
    <row r="9" spans="1:6" ht="30" x14ac:dyDescent="0.25">
      <c r="A9" s="196" t="s">
        <v>295</v>
      </c>
      <c r="B9" s="2">
        <v>3300</v>
      </c>
    </row>
    <row r="10" spans="1:6" ht="45" x14ac:dyDescent="0.25">
      <c r="A10" s="196" t="s">
        <v>296</v>
      </c>
      <c r="B10" s="2">
        <v>4630</v>
      </c>
    </row>
    <row r="11" spans="1:6" x14ac:dyDescent="0.25">
      <c r="A11" s="1" t="s">
        <v>297</v>
      </c>
    </row>
    <row r="12" spans="1:6" x14ac:dyDescent="0.25">
      <c r="A12" s="108" t="s">
        <v>298</v>
      </c>
      <c r="B12" s="108">
        <v>200</v>
      </c>
    </row>
    <row r="13" spans="1:6" ht="30" x14ac:dyDescent="0.25">
      <c r="A13" s="195" t="s">
        <v>299</v>
      </c>
    </row>
    <row r="14" spans="1:6" ht="45" x14ac:dyDescent="0.25">
      <c r="A14" s="196" t="s">
        <v>300</v>
      </c>
      <c r="B14" s="2">
        <v>1822</v>
      </c>
    </row>
    <row r="15" spans="1:6" ht="30" x14ac:dyDescent="0.25">
      <c r="A15" s="195" t="s">
        <v>301</v>
      </c>
      <c r="B15" s="197">
        <f>B9+B10+B12+B14</f>
        <v>9952</v>
      </c>
    </row>
    <row r="19" spans="1:1" ht="15.75" x14ac:dyDescent="0.25">
      <c r="A19" s="200" t="s">
        <v>368</v>
      </c>
    </row>
  </sheetData>
  <mergeCells count="5">
    <mergeCell ref="A2:F2"/>
    <mergeCell ref="A3:F3"/>
    <mergeCell ref="A4:F4"/>
    <mergeCell ref="A5:F5"/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zoomScaleNormal="100" workbookViewId="0">
      <selection activeCell="F11" sqref="F11"/>
    </sheetView>
  </sheetViews>
  <sheetFormatPr defaultRowHeight="15" x14ac:dyDescent="0.25"/>
  <cols>
    <col min="1" max="1" width="55.5703125" customWidth="1"/>
    <col min="2" max="2" width="15.28515625" customWidth="1"/>
    <col min="3" max="3" width="13.42578125" customWidth="1"/>
    <col min="4" max="4" width="14.42578125" customWidth="1"/>
  </cols>
  <sheetData>
    <row r="1" spans="1:4" x14ac:dyDescent="0.25">
      <c r="C1" s="252"/>
      <c r="D1" s="252"/>
    </row>
    <row r="3" spans="1:4" ht="15.75" x14ac:dyDescent="0.25">
      <c r="A3" s="266" t="s">
        <v>0</v>
      </c>
      <c r="B3" s="266"/>
      <c r="C3" s="266"/>
      <c r="D3" s="266"/>
    </row>
    <row r="4" spans="1:4" ht="15.75" x14ac:dyDescent="0.25">
      <c r="A4" s="266" t="s">
        <v>25</v>
      </c>
      <c r="B4" s="266"/>
      <c r="C4" s="266"/>
      <c r="D4" s="266"/>
    </row>
    <row r="5" spans="1:4" ht="15.75" x14ac:dyDescent="0.25">
      <c r="A5" s="266" t="s">
        <v>26</v>
      </c>
      <c r="B5" s="266"/>
      <c r="C5" s="266"/>
      <c r="D5" s="266"/>
    </row>
    <row r="6" spans="1:4" ht="15.75" x14ac:dyDescent="0.25">
      <c r="A6" s="266" t="s">
        <v>285</v>
      </c>
      <c r="B6" s="266"/>
      <c r="C6" s="266"/>
      <c r="D6" s="266"/>
    </row>
    <row r="7" spans="1:4" ht="15.75" x14ac:dyDescent="0.25">
      <c r="A7" s="266" t="s">
        <v>5</v>
      </c>
      <c r="B7" s="266"/>
      <c r="C7" s="266"/>
      <c r="D7" s="266"/>
    </row>
    <row r="8" spans="1:4" ht="15.75" x14ac:dyDescent="0.25">
      <c r="A8" s="5"/>
      <c r="B8" s="5"/>
      <c r="C8" s="267" t="s">
        <v>386</v>
      </c>
      <c r="D8" s="267"/>
    </row>
    <row r="9" spans="1:4" ht="15.75" x14ac:dyDescent="0.25">
      <c r="A9" s="5"/>
      <c r="B9" s="5"/>
      <c r="C9" s="5"/>
      <c r="D9" s="5"/>
    </row>
    <row r="10" spans="1:4" x14ac:dyDescent="0.25">
      <c r="A10" t="s">
        <v>27</v>
      </c>
      <c r="B10" s="3">
        <v>25650</v>
      </c>
      <c r="C10" t="s">
        <v>286</v>
      </c>
    </row>
    <row r="11" spans="1:4" ht="51.75" x14ac:dyDescent="0.25">
      <c r="A11" s="4" t="s">
        <v>28</v>
      </c>
      <c r="B11" s="6" t="s">
        <v>29</v>
      </c>
      <c r="C11" s="7" t="s">
        <v>30</v>
      </c>
      <c r="D11" s="6" t="s">
        <v>31</v>
      </c>
    </row>
    <row r="13" spans="1:4" ht="63" x14ac:dyDescent="0.25">
      <c r="A13" s="106" t="s">
        <v>81</v>
      </c>
      <c r="B13" s="2">
        <v>17315</v>
      </c>
      <c r="C13" s="2">
        <v>17315</v>
      </c>
      <c r="D13" s="8">
        <f t="shared" ref="D13" si="0">SUM(C13/B13)*100</f>
        <v>100</v>
      </c>
    </row>
    <row r="16" spans="1:4" ht="15.75" x14ac:dyDescent="0.25">
      <c r="A16" s="200" t="s">
        <v>368</v>
      </c>
    </row>
  </sheetData>
  <mergeCells count="7">
    <mergeCell ref="C8:D8"/>
    <mergeCell ref="A7:D7"/>
    <mergeCell ref="C1:D1"/>
    <mergeCell ref="A3:D3"/>
    <mergeCell ref="A4:D4"/>
    <mergeCell ref="A5:D5"/>
    <mergeCell ref="A6:D6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zoomScaleNormal="100" workbookViewId="0">
      <selection activeCell="A2" sqref="A2:M2"/>
    </sheetView>
  </sheetViews>
  <sheetFormatPr defaultRowHeight="12.75" x14ac:dyDescent="0.2"/>
  <cols>
    <col min="1" max="1" width="9.140625" style="67"/>
    <col min="2" max="2" width="34.140625" style="66" customWidth="1"/>
    <col min="3" max="4" width="0" style="66" hidden="1" customWidth="1"/>
    <col min="5" max="5" width="10" style="66" hidden="1" customWidth="1"/>
    <col min="6" max="6" width="9" style="66" hidden="1" customWidth="1"/>
    <col min="7" max="7" width="14.28515625" style="66" hidden="1" customWidth="1"/>
    <col min="8" max="8" width="12.85546875" style="66" hidden="1" customWidth="1"/>
    <col min="9" max="9" width="14" style="66" hidden="1" customWidth="1"/>
    <col min="10" max="10" width="14.5703125" style="66" hidden="1" customWidth="1"/>
    <col min="11" max="11" width="12.5703125" style="66" hidden="1" customWidth="1"/>
    <col min="12" max="12" width="16.5703125" style="66" hidden="1" customWidth="1"/>
    <col min="13" max="13" width="18.140625" style="66" customWidth="1"/>
    <col min="14" max="247" width="9.140625" style="66"/>
    <col min="248" max="248" width="9.42578125" style="66" bestFit="1" customWidth="1"/>
    <col min="249" max="249" width="34.140625" style="66" customWidth="1"/>
    <col min="250" max="251" width="9.140625" style="66"/>
    <col min="252" max="252" width="10" style="66" customWidth="1"/>
    <col min="253" max="253" width="9" style="66" customWidth="1"/>
    <col min="254" max="254" width="14.28515625" style="66" customWidth="1"/>
    <col min="255" max="255" width="12.85546875" style="66" customWidth="1"/>
    <col min="256" max="256" width="14" style="66" customWidth="1"/>
    <col min="257" max="257" width="14.5703125" style="66" customWidth="1"/>
    <col min="258" max="258" width="12.5703125" style="66" customWidth="1"/>
    <col min="259" max="259" width="16.5703125" style="66" customWidth="1"/>
    <col min="260" max="260" width="18.140625" style="66" customWidth="1"/>
    <col min="261" max="263" width="14.5703125" style="66" bestFit="1" customWidth="1"/>
    <col min="264" max="267" width="21.7109375" style="66" bestFit="1" customWidth="1"/>
    <col min="268" max="269" width="11.7109375" style="66" bestFit="1" customWidth="1"/>
    <col min="270" max="503" width="9.140625" style="66"/>
    <col min="504" max="504" width="9.42578125" style="66" bestFit="1" customWidth="1"/>
    <col min="505" max="505" width="34.140625" style="66" customWidth="1"/>
    <col min="506" max="507" width="9.140625" style="66"/>
    <col min="508" max="508" width="10" style="66" customWidth="1"/>
    <col min="509" max="509" width="9" style="66" customWidth="1"/>
    <col min="510" max="510" width="14.28515625" style="66" customWidth="1"/>
    <col min="511" max="511" width="12.85546875" style="66" customWidth="1"/>
    <col min="512" max="512" width="14" style="66" customWidth="1"/>
    <col min="513" max="513" width="14.5703125" style="66" customWidth="1"/>
    <col min="514" max="514" width="12.5703125" style="66" customWidth="1"/>
    <col min="515" max="515" width="16.5703125" style="66" customWidth="1"/>
    <col min="516" max="516" width="18.140625" style="66" customWidth="1"/>
    <col min="517" max="519" width="14.5703125" style="66" bestFit="1" customWidth="1"/>
    <col min="520" max="523" width="21.7109375" style="66" bestFit="1" customWidth="1"/>
    <col min="524" max="525" width="11.7109375" style="66" bestFit="1" customWidth="1"/>
    <col min="526" max="759" width="9.140625" style="66"/>
    <col min="760" max="760" width="9.42578125" style="66" bestFit="1" customWidth="1"/>
    <col min="761" max="761" width="34.140625" style="66" customWidth="1"/>
    <col min="762" max="763" width="9.140625" style="66"/>
    <col min="764" max="764" width="10" style="66" customWidth="1"/>
    <col min="765" max="765" width="9" style="66" customWidth="1"/>
    <col min="766" max="766" width="14.28515625" style="66" customWidth="1"/>
    <col min="767" max="767" width="12.85546875" style="66" customWidth="1"/>
    <col min="768" max="768" width="14" style="66" customWidth="1"/>
    <col min="769" max="769" width="14.5703125" style="66" customWidth="1"/>
    <col min="770" max="770" width="12.5703125" style="66" customWidth="1"/>
    <col min="771" max="771" width="16.5703125" style="66" customWidth="1"/>
    <col min="772" max="772" width="18.140625" style="66" customWidth="1"/>
    <col min="773" max="775" width="14.5703125" style="66" bestFit="1" customWidth="1"/>
    <col min="776" max="779" width="21.7109375" style="66" bestFit="1" customWidth="1"/>
    <col min="780" max="781" width="11.7109375" style="66" bestFit="1" customWidth="1"/>
    <col min="782" max="1015" width="9.140625" style="66"/>
    <col min="1016" max="1016" width="9.42578125" style="66" bestFit="1" customWidth="1"/>
    <col min="1017" max="1017" width="34.140625" style="66" customWidth="1"/>
    <col min="1018" max="1019" width="9.140625" style="66"/>
    <col min="1020" max="1020" width="10" style="66" customWidth="1"/>
    <col min="1021" max="1021" width="9" style="66" customWidth="1"/>
    <col min="1022" max="1022" width="14.28515625" style="66" customWidth="1"/>
    <col min="1023" max="1023" width="12.85546875" style="66" customWidth="1"/>
    <col min="1024" max="1024" width="14" style="66" customWidth="1"/>
    <col min="1025" max="1025" width="14.5703125" style="66" customWidth="1"/>
    <col min="1026" max="1026" width="12.5703125" style="66" customWidth="1"/>
    <col min="1027" max="1027" width="16.5703125" style="66" customWidth="1"/>
    <col min="1028" max="1028" width="18.140625" style="66" customWidth="1"/>
    <col min="1029" max="1031" width="14.5703125" style="66" bestFit="1" customWidth="1"/>
    <col min="1032" max="1035" width="21.7109375" style="66" bestFit="1" customWidth="1"/>
    <col min="1036" max="1037" width="11.7109375" style="66" bestFit="1" customWidth="1"/>
    <col min="1038" max="1271" width="9.140625" style="66"/>
    <col min="1272" max="1272" width="9.42578125" style="66" bestFit="1" customWidth="1"/>
    <col min="1273" max="1273" width="34.140625" style="66" customWidth="1"/>
    <col min="1274" max="1275" width="9.140625" style="66"/>
    <col min="1276" max="1276" width="10" style="66" customWidth="1"/>
    <col min="1277" max="1277" width="9" style="66" customWidth="1"/>
    <col min="1278" max="1278" width="14.28515625" style="66" customWidth="1"/>
    <col min="1279" max="1279" width="12.85546875" style="66" customWidth="1"/>
    <col min="1280" max="1280" width="14" style="66" customWidth="1"/>
    <col min="1281" max="1281" width="14.5703125" style="66" customWidth="1"/>
    <col min="1282" max="1282" width="12.5703125" style="66" customWidth="1"/>
    <col min="1283" max="1283" width="16.5703125" style="66" customWidth="1"/>
    <col min="1284" max="1284" width="18.140625" style="66" customWidth="1"/>
    <col min="1285" max="1287" width="14.5703125" style="66" bestFit="1" customWidth="1"/>
    <col min="1288" max="1291" width="21.7109375" style="66" bestFit="1" customWidth="1"/>
    <col min="1292" max="1293" width="11.7109375" style="66" bestFit="1" customWidth="1"/>
    <col min="1294" max="1527" width="9.140625" style="66"/>
    <col min="1528" max="1528" width="9.42578125" style="66" bestFit="1" customWidth="1"/>
    <col min="1529" max="1529" width="34.140625" style="66" customWidth="1"/>
    <col min="1530" max="1531" width="9.140625" style="66"/>
    <col min="1532" max="1532" width="10" style="66" customWidth="1"/>
    <col min="1533" max="1533" width="9" style="66" customWidth="1"/>
    <col min="1534" max="1534" width="14.28515625" style="66" customWidth="1"/>
    <col min="1535" max="1535" width="12.85546875" style="66" customWidth="1"/>
    <col min="1536" max="1536" width="14" style="66" customWidth="1"/>
    <col min="1537" max="1537" width="14.5703125" style="66" customWidth="1"/>
    <col min="1538" max="1538" width="12.5703125" style="66" customWidth="1"/>
    <col min="1539" max="1539" width="16.5703125" style="66" customWidth="1"/>
    <col min="1540" max="1540" width="18.140625" style="66" customWidth="1"/>
    <col min="1541" max="1543" width="14.5703125" style="66" bestFit="1" customWidth="1"/>
    <col min="1544" max="1547" width="21.7109375" style="66" bestFit="1" customWidth="1"/>
    <col min="1548" max="1549" width="11.7109375" style="66" bestFit="1" customWidth="1"/>
    <col min="1550" max="1783" width="9.140625" style="66"/>
    <col min="1784" max="1784" width="9.42578125" style="66" bestFit="1" customWidth="1"/>
    <col min="1785" max="1785" width="34.140625" style="66" customWidth="1"/>
    <col min="1786" max="1787" width="9.140625" style="66"/>
    <col min="1788" max="1788" width="10" style="66" customWidth="1"/>
    <col min="1789" max="1789" width="9" style="66" customWidth="1"/>
    <col min="1790" max="1790" width="14.28515625" style="66" customWidth="1"/>
    <col min="1791" max="1791" width="12.85546875" style="66" customWidth="1"/>
    <col min="1792" max="1792" width="14" style="66" customWidth="1"/>
    <col min="1793" max="1793" width="14.5703125" style="66" customWidth="1"/>
    <col min="1794" max="1794" width="12.5703125" style="66" customWidth="1"/>
    <col min="1795" max="1795" width="16.5703125" style="66" customWidth="1"/>
    <col min="1796" max="1796" width="18.140625" style="66" customWidth="1"/>
    <col min="1797" max="1799" width="14.5703125" style="66" bestFit="1" customWidth="1"/>
    <col min="1800" max="1803" width="21.7109375" style="66" bestFit="1" customWidth="1"/>
    <col min="1804" max="1805" width="11.7109375" style="66" bestFit="1" customWidth="1"/>
    <col min="1806" max="2039" width="9.140625" style="66"/>
    <col min="2040" max="2040" width="9.42578125" style="66" bestFit="1" customWidth="1"/>
    <col min="2041" max="2041" width="34.140625" style="66" customWidth="1"/>
    <col min="2042" max="2043" width="9.140625" style="66"/>
    <col min="2044" max="2044" width="10" style="66" customWidth="1"/>
    <col min="2045" max="2045" width="9" style="66" customWidth="1"/>
    <col min="2046" max="2046" width="14.28515625" style="66" customWidth="1"/>
    <col min="2047" max="2047" width="12.85546875" style="66" customWidth="1"/>
    <col min="2048" max="2048" width="14" style="66" customWidth="1"/>
    <col min="2049" max="2049" width="14.5703125" style="66" customWidth="1"/>
    <col min="2050" max="2050" width="12.5703125" style="66" customWidth="1"/>
    <col min="2051" max="2051" width="16.5703125" style="66" customWidth="1"/>
    <col min="2052" max="2052" width="18.140625" style="66" customWidth="1"/>
    <col min="2053" max="2055" width="14.5703125" style="66" bestFit="1" customWidth="1"/>
    <col min="2056" max="2059" width="21.7109375" style="66" bestFit="1" customWidth="1"/>
    <col min="2060" max="2061" width="11.7109375" style="66" bestFit="1" customWidth="1"/>
    <col min="2062" max="2295" width="9.140625" style="66"/>
    <col min="2296" max="2296" width="9.42578125" style="66" bestFit="1" customWidth="1"/>
    <col min="2297" max="2297" width="34.140625" style="66" customWidth="1"/>
    <col min="2298" max="2299" width="9.140625" style="66"/>
    <col min="2300" max="2300" width="10" style="66" customWidth="1"/>
    <col min="2301" max="2301" width="9" style="66" customWidth="1"/>
    <col min="2302" max="2302" width="14.28515625" style="66" customWidth="1"/>
    <col min="2303" max="2303" width="12.85546875" style="66" customWidth="1"/>
    <col min="2304" max="2304" width="14" style="66" customWidth="1"/>
    <col min="2305" max="2305" width="14.5703125" style="66" customWidth="1"/>
    <col min="2306" max="2306" width="12.5703125" style="66" customWidth="1"/>
    <col min="2307" max="2307" width="16.5703125" style="66" customWidth="1"/>
    <col min="2308" max="2308" width="18.140625" style="66" customWidth="1"/>
    <col min="2309" max="2311" width="14.5703125" style="66" bestFit="1" customWidth="1"/>
    <col min="2312" max="2315" width="21.7109375" style="66" bestFit="1" customWidth="1"/>
    <col min="2316" max="2317" width="11.7109375" style="66" bestFit="1" customWidth="1"/>
    <col min="2318" max="2551" width="9.140625" style="66"/>
    <col min="2552" max="2552" width="9.42578125" style="66" bestFit="1" customWidth="1"/>
    <col min="2553" max="2553" width="34.140625" style="66" customWidth="1"/>
    <col min="2554" max="2555" width="9.140625" style="66"/>
    <col min="2556" max="2556" width="10" style="66" customWidth="1"/>
    <col min="2557" max="2557" width="9" style="66" customWidth="1"/>
    <col min="2558" max="2558" width="14.28515625" style="66" customWidth="1"/>
    <col min="2559" max="2559" width="12.85546875" style="66" customWidth="1"/>
    <col min="2560" max="2560" width="14" style="66" customWidth="1"/>
    <col min="2561" max="2561" width="14.5703125" style="66" customWidth="1"/>
    <col min="2562" max="2562" width="12.5703125" style="66" customWidth="1"/>
    <col min="2563" max="2563" width="16.5703125" style="66" customWidth="1"/>
    <col min="2564" max="2564" width="18.140625" style="66" customWidth="1"/>
    <col min="2565" max="2567" width="14.5703125" style="66" bestFit="1" customWidth="1"/>
    <col min="2568" max="2571" width="21.7109375" style="66" bestFit="1" customWidth="1"/>
    <col min="2572" max="2573" width="11.7109375" style="66" bestFit="1" customWidth="1"/>
    <col min="2574" max="2807" width="9.140625" style="66"/>
    <col min="2808" max="2808" width="9.42578125" style="66" bestFit="1" customWidth="1"/>
    <col min="2809" max="2809" width="34.140625" style="66" customWidth="1"/>
    <col min="2810" max="2811" width="9.140625" style="66"/>
    <col min="2812" max="2812" width="10" style="66" customWidth="1"/>
    <col min="2813" max="2813" width="9" style="66" customWidth="1"/>
    <col min="2814" max="2814" width="14.28515625" style="66" customWidth="1"/>
    <col min="2815" max="2815" width="12.85546875" style="66" customWidth="1"/>
    <col min="2816" max="2816" width="14" style="66" customWidth="1"/>
    <col min="2817" max="2817" width="14.5703125" style="66" customWidth="1"/>
    <col min="2818" max="2818" width="12.5703125" style="66" customWidth="1"/>
    <col min="2819" max="2819" width="16.5703125" style="66" customWidth="1"/>
    <col min="2820" max="2820" width="18.140625" style="66" customWidth="1"/>
    <col min="2821" max="2823" width="14.5703125" style="66" bestFit="1" customWidth="1"/>
    <col min="2824" max="2827" width="21.7109375" style="66" bestFit="1" customWidth="1"/>
    <col min="2828" max="2829" width="11.7109375" style="66" bestFit="1" customWidth="1"/>
    <col min="2830" max="3063" width="9.140625" style="66"/>
    <col min="3064" max="3064" width="9.42578125" style="66" bestFit="1" customWidth="1"/>
    <col min="3065" max="3065" width="34.140625" style="66" customWidth="1"/>
    <col min="3066" max="3067" width="9.140625" style="66"/>
    <col min="3068" max="3068" width="10" style="66" customWidth="1"/>
    <col min="3069" max="3069" width="9" style="66" customWidth="1"/>
    <col min="3070" max="3070" width="14.28515625" style="66" customWidth="1"/>
    <col min="3071" max="3071" width="12.85546875" style="66" customWidth="1"/>
    <col min="3072" max="3072" width="14" style="66" customWidth="1"/>
    <col min="3073" max="3073" width="14.5703125" style="66" customWidth="1"/>
    <col min="3074" max="3074" width="12.5703125" style="66" customWidth="1"/>
    <col min="3075" max="3075" width="16.5703125" style="66" customWidth="1"/>
    <col min="3076" max="3076" width="18.140625" style="66" customWidth="1"/>
    <col min="3077" max="3079" width="14.5703125" style="66" bestFit="1" customWidth="1"/>
    <col min="3080" max="3083" width="21.7109375" style="66" bestFit="1" customWidth="1"/>
    <col min="3084" max="3085" width="11.7109375" style="66" bestFit="1" customWidth="1"/>
    <col min="3086" max="3319" width="9.140625" style="66"/>
    <col min="3320" max="3320" width="9.42578125" style="66" bestFit="1" customWidth="1"/>
    <col min="3321" max="3321" width="34.140625" style="66" customWidth="1"/>
    <col min="3322" max="3323" width="9.140625" style="66"/>
    <col min="3324" max="3324" width="10" style="66" customWidth="1"/>
    <col min="3325" max="3325" width="9" style="66" customWidth="1"/>
    <col min="3326" max="3326" width="14.28515625" style="66" customWidth="1"/>
    <col min="3327" max="3327" width="12.85546875" style="66" customWidth="1"/>
    <col min="3328" max="3328" width="14" style="66" customWidth="1"/>
    <col min="3329" max="3329" width="14.5703125" style="66" customWidth="1"/>
    <col min="3330" max="3330" width="12.5703125" style="66" customWidth="1"/>
    <col min="3331" max="3331" width="16.5703125" style="66" customWidth="1"/>
    <col min="3332" max="3332" width="18.140625" style="66" customWidth="1"/>
    <col min="3333" max="3335" width="14.5703125" style="66" bestFit="1" customWidth="1"/>
    <col min="3336" max="3339" width="21.7109375" style="66" bestFit="1" customWidth="1"/>
    <col min="3340" max="3341" width="11.7109375" style="66" bestFit="1" customWidth="1"/>
    <col min="3342" max="3575" width="9.140625" style="66"/>
    <col min="3576" max="3576" width="9.42578125" style="66" bestFit="1" customWidth="1"/>
    <col min="3577" max="3577" width="34.140625" style="66" customWidth="1"/>
    <col min="3578" max="3579" width="9.140625" style="66"/>
    <col min="3580" max="3580" width="10" style="66" customWidth="1"/>
    <col min="3581" max="3581" width="9" style="66" customWidth="1"/>
    <col min="3582" max="3582" width="14.28515625" style="66" customWidth="1"/>
    <col min="3583" max="3583" width="12.85546875" style="66" customWidth="1"/>
    <col min="3584" max="3584" width="14" style="66" customWidth="1"/>
    <col min="3585" max="3585" width="14.5703125" style="66" customWidth="1"/>
    <col min="3586" max="3586" width="12.5703125" style="66" customWidth="1"/>
    <col min="3587" max="3587" width="16.5703125" style="66" customWidth="1"/>
    <col min="3588" max="3588" width="18.140625" style="66" customWidth="1"/>
    <col min="3589" max="3591" width="14.5703125" style="66" bestFit="1" customWidth="1"/>
    <col min="3592" max="3595" width="21.7109375" style="66" bestFit="1" customWidth="1"/>
    <col min="3596" max="3597" width="11.7109375" style="66" bestFit="1" customWidth="1"/>
    <col min="3598" max="3831" width="9.140625" style="66"/>
    <col min="3832" max="3832" width="9.42578125" style="66" bestFit="1" customWidth="1"/>
    <col min="3833" max="3833" width="34.140625" style="66" customWidth="1"/>
    <col min="3834" max="3835" width="9.140625" style="66"/>
    <col min="3836" max="3836" width="10" style="66" customWidth="1"/>
    <col min="3837" max="3837" width="9" style="66" customWidth="1"/>
    <col min="3838" max="3838" width="14.28515625" style="66" customWidth="1"/>
    <col min="3839" max="3839" width="12.85546875" style="66" customWidth="1"/>
    <col min="3840" max="3840" width="14" style="66" customWidth="1"/>
    <col min="3841" max="3841" width="14.5703125" style="66" customWidth="1"/>
    <col min="3842" max="3842" width="12.5703125" style="66" customWidth="1"/>
    <col min="3843" max="3843" width="16.5703125" style="66" customWidth="1"/>
    <col min="3844" max="3844" width="18.140625" style="66" customWidth="1"/>
    <col min="3845" max="3847" width="14.5703125" style="66" bestFit="1" customWidth="1"/>
    <col min="3848" max="3851" width="21.7109375" style="66" bestFit="1" customWidth="1"/>
    <col min="3852" max="3853" width="11.7109375" style="66" bestFit="1" customWidth="1"/>
    <col min="3854" max="4087" width="9.140625" style="66"/>
    <col min="4088" max="4088" width="9.42578125" style="66" bestFit="1" customWidth="1"/>
    <col min="4089" max="4089" width="34.140625" style="66" customWidth="1"/>
    <col min="4090" max="4091" width="9.140625" style="66"/>
    <col min="4092" max="4092" width="10" style="66" customWidth="1"/>
    <col min="4093" max="4093" width="9" style="66" customWidth="1"/>
    <col min="4094" max="4094" width="14.28515625" style="66" customWidth="1"/>
    <col min="4095" max="4095" width="12.85546875" style="66" customWidth="1"/>
    <col min="4096" max="4096" width="14" style="66" customWidth="1"/>
    <col min="4097" max="4097" width="14.5703125" style="66" customWidth="1"/>
    <col min="4098" max="4098" width="12.5703125" style="66" customWidth="1"/>
    <col min="4099" max="4099" width="16.5703125" style="66" customWidth="1"/>
    <col min="4100" max="4100" width="18.140625" style="66" customWidth="1"/>
    <col min="4101" max="4103" width="14.5703125" style="66" bestFit="1" customWidth="1"/>
    <col min="4104" max="4107" width="21.7109375" style="66" bestFit="1" customWidth="1"/>
    <col min="4108" max="4109" width="11.7109375" style="66" bestFit="1" customWidth="1"/>
    <col min="4110" max="4343" width="9.140625" style="66"/>
    <col min="4344" max="4344" width="9.42578125" style="66" bestFit="1" customWidth="1"/>
    <col min="4345" max="4345" width="34.140625" style="66" customWidth="1"/>
    <col min="4346" max="4347" width="9.140625" style="66"/>
    <col min="4348" max="4348" width="10" style="66" customWidth="1"/>
    <col min="4349" max="4349" width="9" style="66" customWidth="1"/>
    <col min="4350" max="4350" width="14.28515625" style="66" customWidth="1"/>
    <col min="4351" max="4351" width="12.85546875" style="66" customWidth="1"/>
    <col min="4352" max="4352" width="14" style="66" customWidth="1"/>
    <col min="4353" max="4353" width="14.5703125" style="66" customWidth="1"/>
    <col min="4354" max="4354" width="12.5703125" style="66" customWidth="1"/>
    <col min="4355" max="4355" width="16.5703125" style="66" customWidth="1"/>
    <col min="4356" max="4356" width="18.140625" style="66" customWidth="1"/>
    <col min="4357" max="4359" width="14.5703125" style="66" bestFit="1" customWidth="1"/>
    <col min="4360" max="4363" width="21.7109375" style="66" bestFit="1" customWidth="1"/>
    <col min="4364" max="4365" width="11.7109375" style="66" bestFit="1" customWidth="1"/>
    <col min="4366" max="4599" width="9.140625" style="66"/>
    <col min="4600" max="4600" width="9.42578125" style="66" bestFit="1" customWidth="1"/>
    <col min="4601" max="4601" width="34.140625" style="66" customWidth="1"/>
    <col min="4602" max="4603" width="9.140625" style="66"/>
    <col min="4604" max="4604" width="10" style="66" customWidth="1"/>
    <col min="4605" max="4605" width="9" style="66" customWidth="1"/>
    <col min="4606" max="4606" width="14.28515625" style="66" customWidth="1"/>
    <col min="4607" max="4607" width="12.85546875" style="66" customWidth="1"/>
    <col min="4608" max="4608" width="14" style="66" customWidth="1"/>
    <col min="4609" max="4609" width="14.5703125" style="66" customWidth="1"/>
    <col min="4610" max="4610" width="12.5703125" style="66" customWidth="1"/>
    <col min="4611" max="4611" width="16.5703125" style="66" customWidth="1"/>
    <col min="4612" max="4612" width="18.140625" style="66" customWidth="1"/>
    <col min="4613" max="4615" width="14.5703125" style="66" bestFit="1" customWidth="1"/>
    <col min="4616" max="4619" width="21.7109375" style="66" bestFit="1" customWidth="1"/>
    <col min="4620" max="4621" width="11.7109375" style="66" bestFit="1" customWidth="1"/>
    <col min="4622" max="4855" width="9.140625" style="66"/>
    <col min="4856" max="4856" width="9.42578125" style="66" bestFit="1" customWidth="1"/>
    <col min="4857" max="4857" width="34.140625" style="66" customWidth="1"/>
    <col min="4858" max="4859" width="9.140625" style="66"/>
    <col min="4860" max="4860" width="10" style="66" customWidth="1"/>
    <col min="4861" max="4861" width="9" style="66" customWidth="1"/>
    <col min="4862" max="4862" width="14.28515625" style="66" customWidth="1"/>
    <col min="4863" max="4863" width="12.85546875" style="66" customWidth="1"/>
    <col min="4864" max="4864" width="14" style="66" customWidth="1"/>
    <col min="4865" max="4865" width="14.5703125" style="66" customWidth="1"/>
    <col min="4866" max="4866" width="12.5703125" style="66" customWidth="1"/>
    <col min="4867" max="4867" width="16.5703125" style="66" customWidth="1"/>
    <col min="4868" max="4868" width="18.140625" style="66" customWidth="1"/>
    <col min="4869" max="4871" width="14.5703125" style="66" bestFit="1" customWidth="1"/>
    <col min="4872" max="4875" width="21.7109375" style="66" bestFit="1" customWidth="1"/>
    <col min="4876" max="4877" width="11.7109375" style="66" bestFit="1" customWidth="1"/>
    <col min="4878" max="5111" width="9.140625" style="66"/>
    <col min="5112" max="5112" width="9.42578125" style="66" bestFit="1" customWidth="1"/>
    <col min="5113" max="5113" width="34.140625" style="66" customWidth="1"/>
    <col min="5114" max="5115" width="9.140625" style="66"/>
    <col min="5116" max="5116" width="10" style="66" customWidth="1"/>
    <col min="5117" max="5117" width="9" style="66" customWidth="1"/>
    <col min="5118" max="5118" width="14.28515625" style="66" customWidth="1"/>
    <col min="5119" max="5119" width="12.85546875" style="66" customWidth="1"/>
    <col min="5120" max="5120" width="14" style="66" customWidth="1"/>
    <col min="5121" max="5121" width="14.5703125" style="66" customWidth="1"/>
    <col min="5122" max="5122" width="12.5703125" style="66" customWidth="1"/>
    <col min="5123" max="5123" width="16.5703125" style="66" customWidth="1"/>
    <col min="5124" max="5124" width="18.140625" style="66" customWidth="1"/>
    <col min="5125" max="5127" width="14.5703125" style="66" bestFit="1" customWidth="1"/>
    <col min="5128" max="5131" width="21.7109375" style="66" bestFit="1" customWidth="1"/>
    <col min="5132" max="5133" width="11.7109375" style="66" bestFit="1" customWidth="1"/>
    <col min="5134" max="5367" width="9.140625" style="66"/>
    <col min="5368" max="5368" width="9.42578125" style="66" bestFit="1" customWidth="1"/>
    <col min="5369" max="5369" width="34.140625" style="66" customWidth="1"/>
    <col min="5370" max="5371" width="9.140625" style="66"/>
    <col min="5372" max="5372" width="10" style="66" customWidth="1"/>
    <col min="5373" max="5373" width="9" style="66" customWidth="1"/>
    <col min="5374" max="5374" width="14.28515625" style="66" customWidth="1"/>
    <col min="5375" max="5375" width="12.85546875" style="66" customWidth="1"/>
    <col min="5376" max="5376" width="14" style="66" customWidth="1"/>
    <col min="5377" max="5377" width="14.5703125" style="66" customWidth="1"/>
    <col min="5378" max="5378" width="12.5703125" style="66" customWidth="1"/>
    <col min="5379" max="5379" width="16.5703125" style="66" customWidth="1"/>
    <col min="5380" max="5380" width="18.140625" style="66" customWidth="1"/>
    <col min="5381" max="5383" width="14.5703125" style="66" bestFit="1" customWidth="1"/>
    <col min="5384" max="5387" width="21.7109375" style="66" bestFit="1" customWidth="1"/>
    <col min="5388" max="5389" width="11.7109375" style="66" bestFit="1" customWidth="1"/>
    <col min="5390" max="5623" width="9.140625" style="66"/>
    <col min="5624" max="5624" width="9.42578125" style="66" bestFit="1" customWidth="1"/>
    <col min="5625" max="5625" width="34.140625" style="66" customWidth="1"/>
    <col min="5626" max="5627" width="9.140625" style="66"/>
    <col min="5628" max="5628" width="10" style="66" customWidth="1"/>
    <col min="5629" max="5629" width="9" style="66" customWidth="1"/>
    <col min="5630" max="5630" width="14.28515625" style="66" customWidth="1"/>
    <col min="5631" max="5631" width="12.85546875" style="66" customWidth="1"/>
    <col min="5632" max="5632" width="14" style="66" customWidth="1"/>
    <col min="5633" max="5633" width="14.5703125" style="66" customWidth="1"/>
    <col min="5634" max="5634" width="12.5703125" style="66" customWidth="1"/>
    <col min="5635" max="5635" width="16.5703125" style="66" customWidth="1"/>
    <col min="5636" max="5636" width="18.140625" style="66" customWidth="1"/>
    <col min="5637" max="5639" width="14.5703125" style="66" bestFit="1" customWidth="1"/>
    <col min="5640" max="5643" width="21.7109375" style="66" bestFit="1" customWidth="1"/>
    <col min="5644" max="5645" width="11.7109375" style="66" bestFit="1" customWidth="1"/>
    <col min="5646" max="5879" width="9.140625" style="66"/>
    <col min="5880" max="5880" width="9.42578125" style="66" bestFit="1" customWidth="1"/>
    <col min="5881" max="5881" width="34.140625" style="66" customWidth="1"/>
    <col min="5882" max="5883" width="9.140625" style="66"/>
    <col min="5884" max="5884" width="10" style="66" customWidth="1"/>
    <col min="5885" max="5885" width="9" style="66" customWidth="1"/>
    <col min="5886" max="5886" width="14.28515625" style="66" customWidth="1"/>
    <col min="5887" max="5887" width="12.85546875" style="66" customWidth="1"/>
    <col min="5888" max="5888" width="14" style="66" customWidth="1"/>
    <col min="5889" max="5889" width="14.5703125" style="66" customWidth="1"/>
    <col min="5890" max="5890" width="12.5703125" style="66" customWidth="1"/>
    <col min="5891" max="5891" width="16.5703125" style="66" customWidth="1"/>
    <col min="5892" max="5892" width="18.140625" style="66" customWidth="1"/>
    <col min="5893" max="5895" width="14.5703125" style="66" bestFit="1" customWidth="1"/>
    <col min="5896" max="5899" width="21.7109375" style="66" bestFit="1" customWidth="1"/>
    <col min="5900" max="5901" width="11.7109375" style="66" bestFit="1" customWidth="1"/>
    <col min="5902" max="6135" width="9.140625" style="66"/>
    <col min="6136" max="6136" width="9.42578125" style="66" bestFit="1" customWidth="1"/>
    <col min="6137" max="6137" width="34.140625" style="66" customWidth="1"/>
    <col min="6138" max="6139" width="9.140625" style="66"/>
    <col min="6140" max="6140" width="10" style="66" customWidth="1"/>
    <col min="6141" max="6141" width="9" style="66" customWidth="1"/>
    <col min="6142" max="6142" width="14.28515625" style="66" customWidth="1"/>
    <col min="6143" max="6143" width="12.85546875" style="66" customWidth="1"/>
    <col min="6144" max="6144" width="14" style="66" customWidth="1"/>
    <col min="6145" max="6145" width="14.5703125" style="66" customWidth="1"/>
    <col min="6146" max="6146" width="12.5703125" style="66" customWidth="1"/>
    <col min="6147" max="6147" width="16.5703125" style="66" customWidth="1"/>
    <col min="6148" max="6148" width="18.140625" style="66" customWidth="1"/>
    <col min="6149" max="6151" width="14.5703125" style="66" bestFit="1" customWidth="1"/>
    <col min="6152" max="6155" width="21.7109375" style="66" bestFit="1" customWidth="1"/>
    <col min="6156" max="6157" width="11.7109375" style="66" bestFit="1" customWidth="1"/>
    <col min="6158" max="6391" width="9.140625" style="66"/>
    <col min="6392" max="6392" width="9.42578125" style="66" bestFit="1" customWidth="1"/>
    <col min="6393" max="6393" width="34.140625" style="66" customWidth="1"/>
    <col min="6394" max="6395" width="9.140625" style="66"/>
    <col min="6396" max="6396" width="10" style="66" customWidth="1"/>
    <col min="6397" max="6397" width="9" style="66" customWidth="1"/>
    <col min="6398" max="6398" width="14.28515625" style="66" customWidth="1"/>
    <col min="6399" max="6399" width="12.85546875" style="66" customWidth="1"/>
    <col min="6400" max="6400" width="14" style="66" customWidth="1"/>
    <col min="6401" max="6401" width="14.5703125" style="66" customWidth="1"/>
    <col min="6402" max="6402" width="12.5703125" style="66" customWidth="1"/>
    <col min="6403" max="6403" width="16.5703125" style="66" customWidth="1"/>
    <col min="6404" max="6404" width="18.140625" style="66" customWidth="1"/>
    <col min="6405" max="6407" width="14.5703125" style="66" bestFit="1" customWidth="1"/>
    <col min="6408" max="6411" width="21.7109375" style="66" bestFit="1" customWidth="1"/>
    <col min="6412" max="6413" width="11.7109375" style="66" bestFit="1" customWidth="1"/>
    <col min="6414" max="6647" width="9.140625" style="66"/>
    <col min="6648" max="6648" width="9.42578125" style="66" bestFit="1" customWidth="1"/>
    <col min="6649" max="6649" width="34.140625" style="66" customWidth="1"/>
    <col min="6650" max="6651" width="9.140625" style="66"/>
    <col min="6652" max="6652" width="10" style="66" customWidth="1"/>
    <col min="6653" max="6653" width="9" style="66" customWidth="1"/>
    <col min="6654" max="6654" width="14.28515625" style="66" customWidth="1"/>
    <col min="6655" max="6655" width="12.85546875" style="66" customWidth="1"/>
    <col min="6656" max="6656" width="14" style="66" customWidth="1"/>
    <col min="6657" max="6657" width="14.5703125" style="66" customWidth="1"/>
    <col min="6658" max="6658" width="12.5703125" style="66" customWidth="1"/>
    <col min="6659" max="6659" width="16.5703125" style="66" customWidth="1"/>
    <col min="6660" max="6660" width="18.140625" style="66" customWidth="1"/>
    <col min="6661" max="6663" width="14.5703125" style="66" bestFit="1" customWidth="1"/>
    <col min="6664" max="6667" width="21.7109375" style="66" bestFit="1" customWidth="1"/>
    <col min="6668" max="6669" width="11.7109375" style="66" bestFit="1" customWidth="1"/>
    <col min="6670" max="6903" width="9.140625" style="66"/>
    <col min="6904" max="6904" width="9.42578125" style="66" bestFit="1" customWidth="1"/>
    <col min="6905" max="6905" width="34.140625" style="66" customWidth="1"/>
    <col min="6906" max="6907" width="9.140625" style="66"/>
    <col min="6908" max="6908" width="10" style="66" customWidth="1"/>
    <col min="6909" max="6909" width="9" style="66" customWidth="1"/>
    <col min="6910" max="6910" width="14.28515625" style="66" customWidth="1"/>
    <col min="6911" max="6911" width="12.85546875" style="66" customWidth="1"/>
    <col min="6912" max="6912" width="14" style="66" customWidth="1"/>
    <col min="6913" max="6913" width="14.5703125" style="66" customWidth="1"/>
    <col min="6914" max="6914" width="12.5703125" style="66" customWidth="1"/>
    <col min="6915" max="6915" width="16.5703125" style="66" customWidth="1"/>
    <col min="6916" max="6916" width="18.140625" style="66" customWidth="1"/>
    <col min="6917" max="6919" width="14.5703125" style="66" bestFit="1" customWidth="1"/>
    <col min="6920" max="6923" width="21.7109375" style="66" bestFit="1" customWidth="1"/>
    <col min="6924" max="6925" width="11.7109375" style="66" bestFit="1" customWidth="1"/>
    <col min="6926" max="7159" width="9.140625" style="66"/>
    <col min="7160" max="7160" width="9.42578125" style="66" bestFit="1" customWidth="1"/>
    <col min="7161" max="7161" width="34.140625" style="66" customWidth="1"/>
    <col min="7162" max="7163" width="9.140625" style="66"/>
    <col min="7164" max="7164" width="10" style="66" customWidth="1"/>
    <col min="7165" max="7165" width="9" style="66" customWidth="1"/>
    <col min="7166" max="7166" width="14.28515625" style="66" customWidth="1"/>
    <col min="7167" max="7167" width="12.85546875" style="66" customWidth="1"/>
    <col min="7168" max="7168" width="14" style="66" customWidth="1"/>
    <col min="7169" max="7169" width="14.5703125" style="66" customWidth="1"/>
    <col min="7170" max="7170" width="12.5703125" style="66" customWidth="1"/>
    <col min="7171" max="7171" width="16.5703125" style="66" customWidth="1"/>
    <col min="7172" max="7172" width="18.140625" style="66" customWidth="1"/>
    <col min="7173" max="7175" width="14.5703125" style="66" bestFit="1" customWidth="1"/>
    <col min="7176" max="7179" width="21.7109375" style="66" bestFit="1" customWidth="1"/>
    <col min="7180" max="7181" width="11.7109375" style="66" bestFit="1" customWidth="1"/>
    <col min="7182" max="7415" width="9.140625" style="66"/>
    <col min="7416" max="7416" width="9.42578125" style="66" bestFit="1" customWidth="1"/>
    <col min="7417" max="7417" width="34.140625" style="66" customWidth="1"/>
    <col min="7418" max="7419" width="9.140625" style="66"/>
    <col min="7420" max="7420" width="10" style="66" customWidth="1"/>
    <col min="7421" max="7421" width="9" style="66" customWidth="1"/>
    <col min="7422" max="7422" width="14.28515625" style="66" customWidth="1"/>
    <col min="7423" max="7423" width="12.85546875" style="66" customWidth="1"/>
    <col min="7424" max="7424" width="14" style="66" customWidth="1"/>
    <col min="7425" max="7425" width="14.5703125" style="66" customWidth="1"/>
    <col min="7426" max="7426" width="12.5703125" style="66" customWidth="1"/>
    <col min="7427" max="7427" width="16.5703125" style="66" customWidth="1"/>
    <col min="7428" max="7428" width="18.140625" style="66" customWidth="1"/>
    <col min="7429" max="7431" width="14.5703125" style="66" bestFit="1" customWidth="1"/>
    <col min="7432" max="7435" width="21.7109375" style="66" bestFit="1" customWidth="1"/>
    <col min="7436" max="7437" width="11.7109375" style="66" bestFit="1" customWidth="1"/>
    <col min="7438" max="7671" width="9.140625" style="66"/>
    <col min="7672" max="7672" width="9.42578125" style="66" bestFit="1" customWidth="1"/>
    <col min="7673" max="7673" width="34.140625" style="66" customWidth="1"/>
    <col min="7674" max="7675" width="9.140625" style="66"/>
    <col min="7676" max="7676" width="10" style="66" customWidth="1"/>
    <col min="7677" max="7677" width="9" style="66" customWidth="1"/>
    <col min="7678" max="7678" width="14.28515625" style="66" customWidth="1"/>
    <col min="7679" max="7679" width="12.85546875" style="66" customWidth="1"/>
    <col min="7680" max="7680" width="14" style="66" customWidth="1"/>
    <col min="7681" max="7681" width="14.5703125" style="66" customWidth="1"/>
    <col min="7682" max="7682" width="12.5703125" style="66" customWidth="1"/>
    <col min="7683" max="7683" width="16.5703125" style="66" customWidth="1"/>
    <col min="7684" max="7684" width="18.140625" style="66" customWidth="1"/>
    <col min="7685" max="7687" width="14.5703125" style="66" bestFit="1" customWidth="1"/>
    <col min="7688" max="7691" width="21.7109375" style="66" bestFit="1" customWidth="1"/>
    <col min="7692" max="7693" width="11.7109375" style="66" bestFit="1" customWidth="1"/>
    <col min="7694" max="7927" width="9.140625" style="66"/>
    <col min="7928" max="7928" width="9.42578125" style="66" bestFit="1" customWidth="1"/>
    <col min="7929" max="7929" width="34.140625" style="66" customWidth="1"/>
    <col min="7930" max="7931" width="9.140625" style="66"/>
    <col min="7932" max="7932" width="10" style="66" customWidth="1"/>
    <col min="7933" max="7933" width="9" style="66" customWidth="1"/>
    <col min="7934" max="7934" width="14.28515625" style="66" customWidth="1"/>
    <col min="7935" max="7935" width="12.85546875" style="66" customWidth="1"/>
    <col min="7936" max="7936" width="14" style="66" customWidth="1"/>
    <col min="7937" max="7937" width="14.5703125" style="66" customWidth="1"/>
    <col min="7938" max="7938" width="12.5703125" style="66" customWidth="1"/>
    <col min="7939" max="7939" width="16.5703125" style="66" customWidth="1"/>
    <col min="7940" max="7940" width="18.140625" style="66" customWidth="1"/>
    <col min="7941" max="7943" width="14.5703125" style="66" bestFit="1" customWidth="1"/>
    <col min="7944" max="7947" width="21.7109375" style="66" bestFit="1" customWidth="1"/>
    <col min="7948" max="7949" width="11.7109375" style="66" bestFit="1" customWidth="1"/>
    <col min="7950" max="8183" width="9.140625" style="66"/>
    <col min="8184" max="8184" width="9.42578125" style="66" bestFit="1" customWidth="1"/>
    <col min="8185" max="8185" width="34.140625" style="66" customWidth="1"/>
    <col min="8186" max="8187" width="9.140625" style="66"/>
    <col min="8188" max="8188" width="10" style="66" customWidth="1"/>
    <col min="8189" max="8189" width="9" style="66" customWidth="1"/>
    <col min="8190" max="8190" width="14.28515625" style="66" customWidth="1"/>
    <col min="8191" max="8191" width="12.85546875" style="66" customWidth="1"/>
    <col min="8192" max="8192" width="14" style="66" customWidth="1"/>
    <col min="8193" max="8193" width="14.5703125" style="66" customWidth="1"/>
    <col min="8194" max="8194" width="12.5703125" style="66" customWidth="1"/>
    <col min="8195" max="8195" width="16.5703125" style="66" customWidth="1"/>
    <col min="8196" max="8196" width="18.140625" style="66" customWidth="1"/>
    <col min="8197" max="8199" width="14.5703125" style="66" bestFit="1" customWidth="1"/>
    <col min="8200" max="8203" width="21.7109375" style="66" bestFit="1" customWidth="1"/>
    <col min="8204" max="8205" width="11.7109375" style="66" bestFit="1" customWidth="1"/>
    <col min="8206" max="8439" width="9.140625" style="66"/>
    <col min="8440" max="8440" width="9.42578125" style="66" bestFit="1" customWidth="1"/>
    <col min="8441" max="8441" width="34.140625" style="66" customWidth="1"/>
    <col min="8442" max="8443" width="9.140625" style="66"/>
    <col min="8444" max="8444" width="10" style="66" customWidth="1"/>
    <col min="8445" max="8445" width="9" style="66" customWidth="1"/>
    <col min="8446" max="8446" width="14.28515625" style="66" customWidth="1"/>
    <col min="8447" max="8447" width="12.85546875" style="66" customWidth="1"/>
    <col min="8448" max="8448" width="14" style="66" customWidth="1"/>
    <col min="8449" max="8449" width="14.5703125" style="66" customWidth="1"/>
    <col min="8450" max="8450" width="12.5703125" style="66" customWidth="1"/>
    <col min="8451" max="8451" width="16.5703125" style="66" customWidth="1"/>
    <col min="8452" max="8452" width="18.140625" style="66" customWidth="1"/>
    <col min="8453" max="8455" width="14.5703125" style="66" bestFit="1" customWidth="1"/>
    <col min="8456" max="8459" width="21.7109375" style="66" bestFit="1" customWidth="1"/>
    <col min="8460" max="8461" width="11.7109375" style="66" bestFit="1" customWidth="1"/>
    <col min="8462" max="8695" width="9.140625" style="66"/>
    <col min="8696" max="8696" width="9.42578125" style="66" bestFit="1" customWidth="1"/>
    <col min="8697" max="8697" width="34.140625" style="66" customWidth="1"/>
    <col min="8698" max="8699" width="9.140625" style="66"/>
    <col min="8700" max="8700" width="10" style="66" customWidth="1"/>
    <col min="8701" max="8701" width="9" style="66" customWidth="1"/>
    <col min="8702" max="8702" width="14.28515625" style="66" customWidth="1"/>
    <col min="8703" max="8703" width="12.85546875" style="66" customWidth="1"/>
    <col min="8704" max="8704" width="14" style="66" customWidth="1"/>
    <col min="8705" max="8705" width="14.5703125" style="66" customWidth="1"/>
    <col min="8706" max="8706" width="12.5703125" style="66" customWidth="1"/>
    <col min="8707" max="8707" width="16.5703125" style="66" customWidth="1"/>
    <col min="8708" max="8708" width="18.140625" style="66" customWidth="1"/>
    <col min="8709" max="8711" width="14.5703125" style="66" bestFit="1" customWidth="1"/>
    <col min="8712" max="8715" width="21.7109375" style="66" bestFit="1" customWidth="1"/>
    <col min="8716" max="8717" width="11.7109375" style="66" bestFit="1" customWidth="1"/>
    <col min="8718" max="8951" width="9.140625" style="66"/>
    <col min="8952" max="8952" width="9.42578125" style="66" bestFit="1" customWidth="1"/>
    <col min="8953" max="8953" width="34.140625" style="66" customWidth="1"/>
    <col min="8954" max="8955" width="9.140625" style="66"/>
    <col min="8956" max="8956" width="10" style="66" customWidth="1"/>
    <col min="8957" max="8957" width="9" style="66" customWidth="1"/>
    <col min="8958" max="8958" width="14.28515625" style="66" customWidth="1"/>
    <col min="8959" max="8959" width="12.85546875" style="66" customWidth="1"/>
    <col min="8960" max="8960" width="14" style="66" customWidth="1"/>
    <col min="8961" max="8961" width="14.5703125" style="66" customWidth="1"/>
    <col min="8962" max="8962" width="12.5703125" style="66" customWidth="1"/>
    <col min="8963" max="8963" width="16.5703125" style="66" customWidth="1"/>
    <col min="8964" max="8964" width="18.140625" style="66" customWidth="1"/>
    <col min="8965" max="8967" width="14.5703125" style="66" bestFit="1" customWidth="1"/>
    <col min="8968" max="8971" width="21.7109375" style="66" bestFit="1" customWidth="1"/>
    <col min="8972" max="8973" width="11.7109375" style="66" bestFit="1" customWidth="1"/>
    <col min="8974" max="9207" width="9.140625" style="66"/>
    <col min="9208" max="9208" width="9.42578125" style="66" bestFit="1" customWidth="1"/>
    <col min="9209" max="9209" width="34.140625" style="66" customWidth="1"/>
    <col min="9210" max="9211" width="9.140625" style="66"/>
    <col min="9212" max="9212" width="10" style="66" customWidth="1"/>
    <col min="9213" max="9213" width="9" style="66" customWidth="1"/>
    <col min="9214" max="9214" width="14.28515625" style="66" customWidth="1"/>
    <col min="9215" max="9215" width="12.85546875" style="66" customWidth="1"/>
    <col min="9216" max="9216" width="14" style="66" customWidth="1"/>
    <col min="9217" max="9217" width="14.5703125" style="66" customWidth="1"/>
    <col min="9218" max="9218" width="12.5703125" style="66" customWidth="1"/>
    <col min="9219" max="9219" width="16.5703125" style="66" customWidth="1"/>
    <col min="9220" max="9220" width="18.140625" style="66" customWidth="1"/>
    <col min="9221" max="9223" width="14.5703125" style="66" bestFit="1" customWidth="1"/>
    <col min="9224" max="9227" width="21.7109375" style="66" bestFit="1" customWidth="1"/>
    <col min="9228" max="9229" width="11.7109375" style="66" bestFit="1" customWidth="1"/>
    <col min="9230" max="9463" width="9.140625" style="66"/>
    <col min="9464" max="9464" width="9.42578125" style="66" bestFit="1" customWidth="1"/>
    <col min="9465" max="9465" width="34.140625" style="66" customWidth="1"/>
    <col min="9466" max="9467" width="9.140625" style="66"/>
    <col min="9468" max="9468" width="10" style="66" customWidth="1"/>
    <col min="9469" max="9469" width="9" style="66" customWidth="1"/>
    <col min="9470" max="9470" width="14.28515625" style="66" customWidth="1"/>
    <col min="9471" max="9471" width="12.85546875" style="66" customWidth="1"/>
    <col min="9472" max="9472" width="14" style="66" customWidth="1"/>
    <col min="9473" max="9473" width="14.5703125" style="66" customWidth="1"/>
    <col min="9474" max="9474" width="12.5703125" style="66" customWidth="1"/>
    <col min="9475" max="9475" width="16.5703125" style="66" customWidth="1"/>
    <col min="9476" max="9476" width="18.140625" style="66" customWidth="1"/>
    <col min="9477" max="9479" width="14.5703125" style="66" bestFit="1" customWidth="1"/>
    <col min="9480" max="9483" width="21.7109375" style="66" bestFit="1" customWidth="1"/>
    <col min="9484" max="9485" width="11.7109375" style="66" bestFit="1" customWidth="1"/>
    <col min="9486" max="9719" width="9.140625" style="66"/>
    <col min="9720" max="9720" width="9.42578125" style="66" bestFit="1" customWidth="1"/>
    <col min="9721" max="9721" width="34.140625" style="66" customWidth="1"/>
    <col min="9722" max="9723" width="9.140625" style="66"/>
    <col min="9724" max="9724" width="10" style="66" customWidth="1"/>
    <col min="9725" max="9725" width="9" style="66" customWidth="1"/>
    <col min="9726" max="9726" width="14.28515625" style="66" customWidth="1"/>
    <col min="9727" max="9727" width="12.85546875" style="66" customWidth="1"/>
    <col min="9728" max="9728" width="14" style="66" customWidth="1"/>
    <col min="9729" max="9729" width="14.5703125" style="66" customWidth="1"/>
    <col min="9730" max="9730" width="12.5703125" style="66" customWidth="1"/>
    <col min="9731" max="9731" width="16.5703125" style="66" customWidth="1"/>
    <col min="9732" max="9732" width="18.140625" style="66" customWidth="1"/>
    <col min="9733" max="9735" width="14.5703125" style="66" bestFit="1" customWidth="1"/>
    <col min="9736" max="9739" width="21.7109375" style="66" bestFit="1" customWidth="1"/>
    <col min="9740" max="9741" width="11.7109375" style="66" bestFit="1" customWidth="1"/>
    <col min="9742" max="9975" width="9.140625" style="66"/>
    <col min="9976" max="9976" width="9.42578125" style="66" bestFit="1" customWidth="1"/>
    <col min="9977" max="9977" width="34.140625" style="66" customWidth="1"/>
    <col min="9978" max="9979" width="9.140625" style="66"/>
    <col min="9980" max="9980" width="10" style="66" customWidth="1"/>
    <col min="9981" max="9981" width="9" style="66" customWidth="1"/>
    <col min="9982" max="9982" width="14.28515625" style="66" customWidth="1"/>
    <col min="9983" max="9983" width="12.85546875" style="66" customWidth="1"/>
    <col min="9984" max="9984" width="14" style="66" customWidth="1"/>
    <col min="9985" max="9985" width="14.5703125" style="66" customWidth="1"/>
    <col min="9986" max="9986" width="12.5703125" style="66" customWidth="1"/>
    <col min="9987" max="9987" width="16.5703125" style="66" customWidth="1"/>
    <col min="9988" max="9988" width="18.140625" style="66" customWidth="1"/>
    <col min="9989" max="9991" width="14.5703125" style="66" bestFit="1" customWidth="1"/>
    <col min="9992" max="9995" width="21.7109375" style="66" bestFit="1" customWidth="1"/>
    <col min="9996" max="9997" width="11.7109375" style="66" bestFit="1" customWidth="1"/>
    <col min="9998" max="10231" width="9.140625" style="66"/>
    <col min="10232" max="10232" width="9.42578125" style="66" bestFit="1" customWidth="1"/>
    <col min="10233" max="10233" width="34.140625" style="66" customWidth="1"/>
    <col min="10234" max="10235" width="9.140625" style="66"/>
    <col min="10236" max="10236" width="10" style="66" customWidth="1"/>
    <col min="10237" max="10237" width="9" style="66" customWidth="1"/>
    <col min="10238" max="10238" width="14.28515625" style="66" customWidth="1"/>
    <col min="10239" max="10239" width="12.85546875" style="66" customWidth="1"/>
    <col min="10240" max="10240" width="14" style="66" customWidth="1"/>
    <col min="10241" max="10241" width="14.5703125" style="66" customWidth="1"/>
    <col min="10242" max="10242" width="12.5703125" style="66" customWidth="1"/>
    <col min="10243" max="10243" width="16.5703125" style="66" customWidth="1"/>
    <col min="10244" max="10244" width="18.140625" style="66" customWidth="1"/>
    <col min="10245" max="10247" width="14.5703125" style="66" bestFit="1" customWidth="1"/>
    <col min="10248" max="10251" width="21.7109375" style="66" bestFit="1" customWidth="1"/>
    <col min="10252" max="10253" width="11.7109375" style="66" bestFit="1" customWidth="1"/>
    <col min="10254" max="10487" width="9.140625" style="66"/>
    <col min="10488" max="10488" width="9.42578125" style="66" bestFit="1" customWidth="1"/>
    <col min="10489" max="10489" width="34.140625" style="66" customWidth="1"/>
    <col min="10490" max="10491" width="9.140625" style="66"/>
    <col min="10492" max="10492" width="10" style="66" customWidth="1"/>
    <col min="10493" max="10493" width="9" style="66" customWidth="1"/>
    <col min="10494" max="10494" width="14.28515625" style="66" customWidth="1"/>
    <col min="10495" max="10495" width="12.85546875" style="66" customWidth="1"/>
    <col min="10496" max="10496" width="14" style="66" customWidth="1"/>
    <col min="10497" max="10497" width="14.5703125" style="66" customWidth="1"/>
    <col min="10498" max="10498" width="12.5703125" style="66" customWidth="1"/>
    <col min="10499" max="10499" width="16.5703125" style="66" customWidth="1"/>
    <col min="10500" max="10500" width="18.140625" style="66" customWidth="1"/>
    <col min="10501" max="10503" width="14.5703125" style="66" bestFit="1" customWidth="1"/>
    <col min="10504" max="10507" width="21.7109375" style="66" bestFit="1" customWidth="1"/>
    <col min="10508" max="10509" width="11.7109375" style="66" bestFit="1" customWidth="1"/>
    <col min="10510" max="10743" width="9.140625" style="66"/>
    <col min="10744" max="10744" width="9.42578125" style="66" bestFit="1" customWidth="1"/>
    <col min="10745" max="10745" width="34.140625" style="66" customWidth="1"/>
    <col min="10746" max="10747" width="9.140625" style="66"/>
    <col min="10748" max="10748" width="10" style="66" customWidth="1"/>
    <col min="10749" max="10749" width="9" style="66" customWidth="1"/>
    <col min="10750" max="10750" width="14.28515625" style="66" customWidth="1"/>
    <col min="10751" max="10751" width="12.85546875" style="66" customWidth="1"/>
    <col min="10752" max="10752" width="14" style="66" customWidth="1"/>
    <col min="10753" max="10753" width="14.5703125" style="66" customWidth="1"/>
    <col min="10754" max="10754" width="12.5703125" style="66" customWidth="1"/>
    <col min="10755" max="10755" width="16.5703125" style="66" customWidth="1"/>
    <col min="10756" max="10756" width="18.140625" style="66" customWidth="1"/>
    <col min="10757" max="10759" width="14.5703125" style="66" bestFit="1" customWidth="1"/>
    <col min="10760" max="10763" width="21.7109375" style="66" bestFit="1" customWidth="1"/>
    <col min="10764" max="10765" width="11.7109375" style="66" bestFit="1" customWidth="1"/>
    <col min="10766" max="10999" width="9.140625" style="66"/>
    <col min="11000" max="11000" width="9.42578125" style="66" bestFit="1" customWidth="1"/>
    <col min="11001" max="11001" width="34.140625" style="66" customWidth="1"/>
    <col min="11002" max="11003" width="9.140625" style="66"/>
    <col min="11004" max="11004" width="10" style="66" customWidth="1"/>
    <col min="11005" max="11005" width="9" style="66" customWidth="1"/>
    <col min="11006" max="11006" width="14.28515625" style="66" customWidth="1"/>
    <col min="11007" max="11007" width="12.85546875" style="66" customWidth="1"/>
    <col min="11008" max="11008" width="14" style="66" customWidth="1"/>
    <col min="11009" max="11009" width="14.5703125" style="66" customWidth="1"/>
    <col min="11010" max="11010" width="12.5703125" style="66" customWidth="1"/>
    <col min="11011" max="11011" width="16.5703125" style="66" customWidth="1"/>
    <col min="11012" max="11012" width="18.140625" style="66" customWidth="1"/>
    <col min="11013" max="11015" width="14.5703125" style="66" bestFit="1" customWidth="1"/>
    <col min="11016" max="11019" width="21.7109375" style="66" bestFit="1" customWidth="1"/>
    <col min="11020" max="11021" width="11.7109375" style="66" bestFit="1" customWidth="1"/>
    <col min="11022" max="11255" width="9.140625" style="66"/>
    <col min="11256" max="11256" width="9.42578125" style="66" bestFit="1" customWidth="1"/>
    <col min="11257" max="11257" width="34.140625" style="66" customWidth="1"/>
    <col min="11258" max="11259" width="9.140625" style="66"/>
    <col min="11260" max="11260" width="10" style="66" customWidth="1"/>
    <col min="11261" max="11261" width="9" style="66" customWidth="1"/>
    <col min="11262" max="11262" width="14.28515625" style="66" customWidth="1"/>
    <col min="11263" max="11263" width="12.85546875" style="66" customWidth="1"/>
    <col min="11264" max="11264" width="14" style="66" customWidth="1"/>
    <col min="11265" max="11265" width="14.5703125" style="66" customWidth="1"/>
    <col min="11266" max="11266" width="12.5703125" style="66" customWidth="1"/>
    <col min="11267" max="11267" width="16.5703125" style="66" customWidth="1"/>
    <col min="11268" max="11268" width="18.140625" style="66" customWidth="1"/>
    <col min="11269" max="11271" width="14.5703125" style="66" bestFit="1" customWidth="1"/>
    <col min="11272" max="11275" width="21.7109375" style="66" bestFit="1" customWidth="1"/>
    <col min="11276" max="11277" width="11.7109375" style="66" bestFit="1" customWidth="1"/>
    <col min="11278" max="11511" width="9.140625" style="66"/>
    <col min="11512" max="11512" width="9.42578125" style="66" bestFit="1" customWidth="1"/>
    <col min="11513" max="11513" width="34.140625" style="66" customWidth="1"/>
    <col min="11514" max="11515" width="9.140625" style="66"/>
    <col min="11516" max="11516" width="10" style="66" customWidth="1"/>
    <col min="11517" max="11517" width="9" style="66" customWidth="1"/>
    <col min="11518" max="11518" width="14.28515625" style="66" customWidth="1"/>
    <col min="11519" max="11519" width="12.85546875" style="66" customWidth="1"/>
    <col min="11520" max="11520" width="14" style="66" customWidth="1"/>
    <col min="11521" max="11521" width="14.5703125" style="66" customWidth="1"/>
    <col min="11522" max="11522" width="12.5703125" style="66" customWidth="1"/>
    <col min="11523" max="11523" width="16.5703125" style="66" customWidth="1"/>
    <col min="11524" max="11524" width="18.140625" style="66" customWidth="1"/>
    <col min="11525" max="11527" width="14.5703125" style="66" bestFit="1" customWidth="1"/>
    <col min="11528" max="11531" width="21.7109375" style="66" bestFit="1" customWidth="1"/>
    <col min="11532" max="11533" width="11.7109375" style="66" bestFit="1" customWidth="1"/>
    <col min="11534" max="11767" width="9.140625" style="66"/>
    <col min="11768" max="11768" width="9.42578125" style="66" bestFit="1" customWidth="1"/>
    <col min="11769" max="11769" width="34.140625" style="66" customWidth="1"/>
    <col min="11770" max="11771" width="9.140625" style="66"/>
    <col min="11772" max="11772" width="10" style="66" customWidth="1"/>
    <col min="11773" max="11773" width="9" style="66" customWidth="1"/>
    <col min="11774" max="11774" width="14.28515625" style="66" customWidth="1"/>
    <col min="11775" max="11775" width="12.85546875" style="66" customWidth="1"/>
    <col min="11776" max="11776" width="14" style="66" customWidth="1"/>
    <col min="11777" max="11777" width="14.5703125" style="66" customWidth="1"/>
    <col min="11778" max="11778" width="12.5703125" style="66" customWidth="1"/>
    <col min="11779" max="11779" width="16.5703125" style="66" customWidth="1"/>
    <col min="11780" max="11780" width="18.140625" style="66" customWidth="1"/>
    <col min="11781" max="11783" width="14.5703125" style="66" bestFit="1" customWidth="1"/>
    <col min="11784" max="11787" width="21.7109375" style="66" bestFit="1" customWidth="1"/>
    <col min="11788" max="11789" width="11.7109375" style="66" bestFit="1" customWidth="1"/>
    <col min="11790" max="12023" width="9.140625" style="66"/>
    <col min="12024" max="12024" width="9.42578125" style="66" bestFit="1" customWidth="1"/>
    <col min="12025" max="12025" width="34.140625" style="66" customWidth="1"/>
    <col min="12026" max="12027" width="9.140625" style="66"/>
    <col min="12028" max="12028" width="10" style="66" customWidth="1"/>
    <col min="12029" max="12029" width="9" style="66" customWidth="1"/>
    <col min="12030" max="12030" width="14.28515625" style="66" customWidth="1"/>
    <col min="12031" max="12031" width="12.85546875" style="66" customWidth="1"/>
    <col min="12032" max="12032" width="14" style="66" customWidth="1"/>
    <col min="12033" max="12033" width="14.5703125" style="66" customWidth="1"/>
    <col min="12034" max="12034" width="12.5703125" style="66" customWidth="1"/>
    <col min="12035" max="12035" width="16.5703125" style="66" customWidth="1"/>
    <col min="12036" max="12036" width="18.140625" style="66" customWidth="1"/>
    <col min="12037" max="12039" width="14.5703125" style="66" bestFit="1" customWidth="1"/>
    <col min="12040" max="12043" width="21.7109375" style="66" bestFit="1" customWidth="1"/>
    <col min="12044" max="12045" width="11.7109375" style="66" bestFit="1" customWidth="1"/>
    <col min="12046" max="12279" width="9.140625" style="66"/>
    <col min="12280" max="12280" width="9.42578125" style="66" bestFit="1" customWidth="1"/>
    <col min="12281" max="12281" width="34.140625" style="66" customWidth="1"/>
    <col min="12282" max="12283" width="9.140625" style="66"/>
    <col min="12284" max="12284" width="10" style="66" customWidth="1"/>
    <col min="12285" max="12285" width="9" style="66" customWidth="1"/>
    <col min="12286" max="12286" width="14.28515625" style="66" customWidth="1"/>
    <col min="12287" max="12287" width="12.85546875" style="66" customWidth="1"/>
    <col min="12288" max="12288" width="14" style="66" customWidth="1"/>
    <col min="12289" max="12289" width="14.5703125" style="66" customWidth="1"/>
    <col min="12290" max="12290" width="12.5703125" style="66" customWidth="1"/>
    <col min="12291" max="12291" width="16.5703125" style="66" customWidth="1"/>
    <col min="12292" max="12292" width="18.140625" style="66" customWidth="1"/>
    <col min="12293" max="12295" width="14.5703125" style="66" bestFit="1" customWidth="1"/>
    <col min="12296" max="12299" width="21.7109375" style="66" bestFit="1" customWidth="1"/>
    <col min="12300" max="12301" width="11.7109375" style="66" bestFit="1" customWidth="1"/>
    <col min="12302" max="12535" width="9.140625" style="66"/>
    <col min="12536" max="12536" width="9.42578125" style="66" bestFit="1" customWidth="1"/>
    <col min="12537" max="12537" width="34.140625" style="66" customWidth="1"/>
    <col min="12538" max="12539" width="9.140625" style="66"/>
    <col min="12540" max="12540" width="10" style="66" customWidth="1"/>
    <col min="12541" max="12541" width="9" style="66" customWidth="1"/>
    <col min="12542" max="12542" width="14.28515625" style="66" customWidth="1"/>
    <col min="12543" max="12543" width="12.85546875" style="66" customWidth="1"/>
    <col min="12544" max="12544" width="14" style="66" customWidth="1"/>
    <col min="12545" max="12545" width="14.5703125" style="66" customWidth="1"/>
    <col min="12546" max="12546" width="12.5703125" style="66" customWidth="1"/>
    <col min="12547" max="12547" width="16.5703125" style="66" customWidth="1"/>
    <col min="12548" max="12548" width="18.140625" style="66" customWidth="1"/>
    <col min="12549" max="12551" width="14.5703125" style="66" bestFit="1" customWidth="1"/>
    <col min="12552" max="12555" width="21.7109375" style="66" bestFit="1" customWidth="1"/>
    <col min="12556" max="12557" width="11.7109375" style="66" bestFit="1" customWidth="1"/>
    <col min="12558" max="12791" width="9.140625" style="66"/>
    <col min="12792" max="12792" width="9.42578125" style="66" bestFit="1" customWidth="1"/>
    <col min="12793" max="12793" width="34.140625" style="66" customWidth="1"/>
    <col min="12794" max="12795" width="9.140625" style="66"/>
    <col min="12796" max="12796" width="10" style="66" customWidth="1"/>
    <col min="12797" max="12797" width="9" style="66" customWidth="1"/>
    <col min="12798" max="12798" width="14.28515625" style="66" customWidth="1"/>
    <col min="12799" max="12799" width="12.85546875" style="66" customWidth="1"/>
    <col min="12800" max="12800" width="14" style="66" customWidth="1"/>
    <col min="12801" max="12801" width="14.5703125" style="66" customWidth="1"/>
    <col min="12802" max="12802" width="12.5703125" style="66" customWidth="1"/>
    <col min="12803" max="12803" width="16.5703125" style="66" customWidth="1"/>
    <col min="12804" max="12804" width="18.140625" style="66" customWidth="1"/>
    <col min="12805" max="12807" width="14.5703125" style="66" bestFit="1" customWidth="1"/>
    <col min="12808" max="12811" width="21.7109375" style="66" bestFit="1" customWidth="1"/>
    <col min="12812" max="12813" width="11.7109375" style="66" bestFit="1" customWidth="1"/>
    <col min="12814" max="13047" width="9.140625" style="66"/>
    <col min="13048" max="13048" width="9.42578125" style="66" bestFit="1" customWidth="1"/>
    <col min="13049" max="13049" width="34.140625" style="66" customWidth="1"/>
    <col min="13050" max="13051" width="9.140625" style="66"/>
    <col min="13052" max="13052" width="10" style="66" customWidth="1"/>
    <col min="13053" max="13053" width="9" style="66" customWidth="1"/>
    <col min="13054" max="13054" width="14.28515625" style="66" customWidth="1"/>
    <col min="13055" max="13055" width="12.85546875" style="66" customWidth="1"/>
    <col min="13056" max="13056" width="14" style="66" customWidth="1"/>
    <col min="13057" max="13057" width="14.5703125" style="66" customWidth="1"/>
    <col min="13058" max="13058" width="12.5703125" style="66" customWidth="1"/>
    <col min="13059" max="13059" width="16.5703125" style="66" customWidth="1"/>
    <col min="13060" max="13060" width="18.140625" style="66" customWidth="1"/>
    <col min="13061" max="13063" width="14.5703125" style="66" bestFit="1" customWidth="1"/>
    <col min="13064" max="13067" width="21.7109375" style="66" bestFit="1" customWidth="1"/>
    <col min="13068" max="13069" width="11.7109375" style="66" bestFit="1" customWidth="1"/>
    <col min="13070" max="13303" width="9.140625" style="66"/>
    <col min="13304" max="13304" width="9.42578125" style="66" bestFit="1" customWidth="1"/>
    <col min="13305" max="13305" width="34.140625" style="66" customWidth="1"/>
    <col min="13306" max="13307" width="9.140625" style="66"/>
    <col min="13308" max="13308" width="10" style="66" customWidth="1"/>
    <col min="13309" max="13309" width="9" style="66" customWidth="1"/>
    <col min="13310" max="13310" width="14.28515625" style="66" customWidth="1"/>
    <col min="13311" max="13311" width="12.85546875" style="66" customWidth="1"/>
    <col min="13312" max="13312" width="14" style="66" customWidth="1"/>
    <col min="13313" max="13313" width="14.5703125" style="66" customWidth="1"/>
    <col min="13314" max="13314" width="12.5703125" style="66" customWidth="1"/>
    <col min="13315" max="13315" width="16.5703125" style="66" customWidth="1"/>
    <col min="13316" max="13316" width="18.140625" style="66" customWidth="1"/>
    <col min="13317" max="13319" width="14.5703125" style="66" bestFit="1" customWidth="1"/>
    <col min="13320" max="13323" width="21.7109375" style="66" bestFit="1" customWidth="1"/>
    <col min="13324" max="13325" width="11.7109375" style="66" bestFit="1" customWidth="1"/>
    <col min="13326" max="13559" width="9.140625" style="66"/>
    <col min="13560" max="13560" width="9.42578125" style="66" bestFit="1" customWidth="1"/>
    <col min="13561" max="13561" width="34.140625" style="66" customWidth="1"/>
    <col min="13562" max="13563" width="9.140625" style="66"/>
    <col min="13564" max="13564" width="10" style="66" customWidth="1"/>
    <col min="13565" max="13565" width="9" style="66" customWidth="1"/>
    <col min="13566" max="13566" width="14.28515625" style="66" customWidth="1"/>
    <col min="13567" max="13567" width="12.85546875" style="66" customWidth="1"/>
    <col min="13568" max="13568" width="14" style="66" customWidth="1"/>
    <col min="13569" max="13569" width="14.5703125" style="66" customWidth="1"/>
    <col min="13570" max="13570" width="12.5703125" style="66" customWidth="1"/>
    <col min="13571" max="13571" width="16.5703125" style="66" customWidth="1"/>
    <col min="13572" max="13572" width="18.140625" style="66" customWidth="1"/>
    <col min="13573" max="13575" width="14.5703125" style="66" bestFit="1" customWidth="1"/>
    <col min="13576" max="13579" width="21.7109375" style="66" bestFit="1" customWidth="1"/>
    <col min="13580" max="13581" width="11.7109375" style="66" bestFit="1" customWidth="1"/>
    <col min="13582" max="13815" width="9.140625" style="66"/>
    <col min="13816" max="13816" width="9.42578125" style="66" bestFit="1" customWidth="1"/>
    <col min="13817" max="13817" width="34.140625" style="66" customWidth="1"/>
    <col min="13818" max="13819" width="9.140625" style="66"/>
    <col min="13820" max="13820" width="10" style="66" customWidth="1"/>
    <col min="13821" max="13821" width="9" style="66" customWidth="1"/>
    <col min="13822" max="13822" width="14.28515625" style="66" customWidth="1"/>
    <col min="13823" max="13823" width="12.85546875" style="66" customWidth="1"/>
    <col min="13824" max="13824" width="14" style="66" customWidth="1"/>
    <col min="13825" max="13825" width="14.5703125" style="66" customWidth="1"/>
    <col min="13826" max="13826" width="12.5703125" style="66" customWidth="1"/>
    <col min="13827" max="13827" width="16.5703125" style="66" customWidth="1"/>
    <col min="13828" max="13828" width="18.140625" style="66" customWidth="1"/>
    <col min="13829" max="13831" width="14.5703125" style="66" bestFit="1" customWidth="1"/>
    <col min="13832" max="13835" width="21.7109375" style="66" bestFit="1" customWidth="1"/>
    <col min="13836" max="13837" width="11.7109375" style="66" bestFit="1" customWidth="1"/>
    <col min="13838" max="14071" width="9.140625" style="66"/>
    <col min="14072" max="14072" width="9.42578125" style="66" bestFit="1" customWidth="1"/>
    <col min="14073" max="14073" width="34.140625" style="66" customWidth="1"/>
    <col min="14074" max="14075" width="9.140625" style="66"/>
    <col min="14076" max="14076" width="10" style="66" customWidth="1"/>
    <col min="14077" max="14077" width="9" style="66" customWidth="1"/>
    <col min="14078" max="14078" width="14.28515625" style="66" customWidth="1"/>
    <col min="14079" max="14079" width="12.85546875" style="66" customWidth="1"/>
    <col min="14080" max="14080" width="14" style="66" customWidth="1"/>
    <col min="14081" max="14081" width="14.5703125" style="66" customWidth="1"/>
    <col min="14082" max="14082" width="12.5703125" style="66" customWidth="1"/>
    <col min="14083" max="14083" width="16.5703125" style="66" customWidth="1"/>
    <col min="14084" max="14084" width="18.140625" style="66" customWidth="1"/>
    <col min="14085" max="14087" width="14.5703125" style="66" bestFit="1" customWidth="1"/>
    <col min="14088" max="14091" width="21.7109375" style="66" bestFit="1" customWidth="1"/>
    <col min="14092" max="14093" width="11.7109375" style="66" bestFit="1" customWidth="1"/>
    <col min="14094" max="14327" width="9.140625" style="66"/>
    <col min="14328" max="14328" width="9.42578125" style="66" bestFit="1" customWidth="1"/>
    <col min="14329" max="14329" width="34.140625" style="66" customWidth="1"/>
    <col min="14330" max="14331" width="9.140625" style="66"/>
    <col min="14332" max="14332" width="10" style="66" customWidth="1"/>
    <col min="14333" max="14333" width="9" style="66" customWidth="1"/>
    <col min="14334" max="14334" width="14.28515625" style="66" customWidth="1"/>
    <col min="14335" max="14335" width="12.85546875" style="66" customWidth="1"/>
    <col min="14336" max="14336" width="14" style="66" customWidth="1"/>
    <col min="14337" max="14337" width="14.5703125" style="66" customWidth="1"/>
    <col min="14338" max="14338" width="12.5703125" style="66" customWidth="1"/>
    <col min="14339" max="14339" width="16.5703125" style="66" customWidth="1"/>
    <col min="14340" max="14340" width="18.140625" style="66" customWidth="1"/>
    <col min="14341" max="14343" width="14.5703125" style="66" bestFit="1" customWidth="1"/>
    <col min="14344" max="14347" width="21.7109375" style="66" bestFit="1" customWidth="1"/>
    <col min="14348" max="14349" width="11.7109375" style="66" bestFit="1" customWidth="1"/>
    <col min="14350" max="14583" width="9.140625" style="66"/>
    <col min="14584" max="14584" width="9.42578125" style="66" bestFit="1" customWidth="1"/>
    <col min="14585" max="14585" width="34.140625" style="66" customWidth="1"/>
    <col min="14586" max="14587" width="9.140625" style="66"/>
    <col min="14588" max="14588" width="10" style="66" customWidth="1"/>
    <col min="14589" max="14589" width="9" style="66" customWidth="1"/>
    <col min="14590" max="14590" width="14.28515625" style="66" customWidth="1"/>
    <col min="14591" max="14591" width="12.85546875" style="66" customWidth="1"/>
    <col min="14592" max="14592" width="14" style="66" customWidth="1"/>
    <col min="14593" max="14593" width="14.5703125" style="66" customWidth="1"/>
    <col min="14594" max="14594" width="12.5703125" style="66" customWidth="1"/>
    <col min="14595" max="14595" width="16.5703125" style="66" customWidth="1"/>
    <col min="14596" max="14596" width="18.140625" style="66" customWidth="1"/>
    <col min="14597" max="14599" width="14.5703125" style="66" bestFit="1" customWidth="1"/>
    <col min="14600" max="14603" width="21.7109375" style="66" bestFit="1" customWidth="1"/>
    <col min="14604" max="14605" width="11.7109375" style="66" bestFit="1" customWidth="1"/>
    <col min="14606" max="14839" width="9.140625" style="66"/>
    <col min="14840" max="14840" width="9.42578125" style="66" bestFit="1" customWidth="1"/>
    <col min="14841" max="14841" width="34.140625" style="66" customWidth="1"/>
    <col min="14842" max="14843" width="9.140625" style="66"/>
    <col min="14844" max="14844" width="10" style="66" customWidth="1"/>
    <col min="14845" max="14845" width="9" style="66" customWidth="1"/>
    <col min="14846" max="14846" width="14.28515625" style="66" customWidth="1"/>
    <col min="14847" max="14847" width="12.85546875" style="66" customWidth="1"/>
    <col min="14848" max="14848" width="14" style="66" customWidth="1"/>
    <col min="14849" max="14849" width="14.5703125" style="66" customWidth="1"/>
    <col min="14850" max="14850" width="12.5703125" style="66" customWidth="1"/>
    <col min="14851" max="14851" width="16.5703125" style="66" customWidth="1"/>
    <col min="14852" max="14852" width="18.140625" style="66" customWidth="1"/>
    <col min="14853" max="14855" width="14.5703125" style="66" bestFit="1" customWidth="1"/>
    <col min="14856" max="14859" width="21.7109375" style="66" bestFit="1" customWidth="1"/>
    <col min="14860" max="14861" width="11.7109375" style="66" bestFit="1" customWidth="1"/>
    <col min="14862" max="15095" width="9.140625" style="66"/>
    <col min="15096" max="15096" width="9.42578125" style="66" bestFit="1" customWidth="1"/>
    <col min="15097" max="15097" width="34.140625" style="66" customWidth="1"/>
    <col min="15098" max="15099" width="9.140625" style="66"/>
    <col min="15100" max="15100" width="10" style="66" customWidth="1"/>
    <col min="15101" max="15101" width="9" style="66" customWidth="1"/>
    <col min="15102" max="15102" width="14.28515625" style="66" customWidth="1"/>
    <col min="15103" max="15103" width="12.85546875" style="66" customWidth="1"/>
    <col min="15104" max="15104" width="14" style="66" customWidth="1"/>
    <col min="15105" max="15105" width="14.5703125" style="66" customWidth="1"/>
    <col min="15106" max="15106" width="12.5703125" style="66" customWidth="1"/>
    <col min="15107" max="15107" width="16.5703125" style="66" customWidth="1"/>
    <col min="15108" max="15108" width="18.140625" style="66" customWidth="1"/>
    <col min="15109" max="15111" width="14.5703125" style="66" bestFit="1" customWidth="1"/>
    <col min="15112" max="15115" width="21.7109375" style="66" bestFit="1" customWidth="1"/>
    <col min="15116" max="15117" width="11.7109375" style="66" bestFit="1" customWidth="1"/>
    <col min="15118" max="15351" width="9.140625" style="66"/>
    <col min="15352" max="15352" width="9.42578125" style="66" bestFit="1" customWidth="1"/>
    <col min="15353" max="15353" width="34.140625" style="66" customWidth="1"/>
    <col min="15354" max="15355" width="9.140625" style="66"/>
    <col min="15356" max="15356" width="10" style="66" customWidth="1"/>
    <col min="15357" max="15357" width="9" style="66" customWidth="1"/>
    <col min="15358" max="15358" width="14.28515625" style="66" customWidth="1"/>
    <col min="15359" max="15359" width="12.85546875" style="66" customWidth="1"/>
    <col min="15360" max="15360" width="14" style="66" customWidth="1"/>
    <col min="15361" max="15361" width="14.5703125" style="66" customWidth="1"/>
    <col min="15362" max="15362" width="12.5703125" style="66" customWidth="1"/>
    <col min="15363" max="15363" width="16.5703125" style="66" customWidth="1"/>
    <col min="15364" max="15364" width="18.140625" style="66" customWidth="1"/>
    <col min="15365" max="15367" width="14.5703125" style="66" bestFit="1" customWidth="1"/>
    <col min="15368" max="15371" width="21.7109375" style="66" bestFit="1" customWidth="1"/>
    <col min="15372" max="15373" width="11.7109375" style="66" bestFit="1" customWidth="1"/>
    <col min="15374" max="15607" width="9.140625" style="66"/>
    <col min="15608" max="15608" width="9.42578125" style="66" bestFit="1" customWidth="1"/>
    <col min="15609" max="15609" width="34.140625" style="66" customWidth="1"/>
    <col min="15610" max="15611" width="9.140625" style="66"/>
    <col min="15612" max="15612" width="10" style="66" customWidth="1"/>
    <col min="15613" max="15613" width="9" style="66" customWidth="1"/>
    <col min="15614" max="15614" width="14.28515625" style="66" customWidth="1"/>
    <col min="15615" max="15615" width="12.85546875" style="66" customWidth="1"/>
    <col min="15616" max="15616" width="14" style="66" customWidth="1"/>
    <col min="15617" max="15617" width="14.5703125" style="66" customWidth="1"/>
    <col min="15618" max="15618" width="12.5703125" style="66" customWidth="1"/>
    <col min="15619" max="15619" width="16.5703125" style="66" customWidth="1"/>
    <col min="15620" max="15620" width="18.140625" style="66" customWidth="1"/>
    <col min="15621" max="15623" width="14.5703125" style="66" bestFit="1" customWidth="1"/>
    <col min="15624" max="15627" width="21.7109375" style="66" bestFit="1" customWidth="1"/>
    <col min="15628" max="15629" width="11.7109375" style="66" bestFit="1" customWidth="1"/>
    <col min="15630" max="15863" width="9.140625" style="66"/>
    <col min="15864" max="15864" width="9.42578125" style="66" bestFit="1" customWidth="1"/>
    <col min="15865" max="15865" width="34.140625" style="66" customWidth="1"/>
    <col min="15866" max="15867" width="9.140625" style="66"/>
    <col min="15868" max="15868" width="10" style="66" customWidth="1"/>
    <col min="15869" max="15869" width="9" style="66" customWidth="1"/>
    <col min="15870" max="15870" width="14.28515625" style="66" customWidth="1"/>
    <col min="15871" max="15871" width="12.85546875" style="66" customWidth="1"/>
    <col min="15872" max="15872" width="14" style="66" customWidth="1"/>
    <col min="15873" max="15873" width="14.5703125" style="66" customWidth="1"/>
    <col min="15874" max="15874" width="12.5703125" style="66" customWidth="1"/>
    <col min="15875" max="15875" width="16.5703125" style="66" customWidth="1"/>
    <col min="15876" max="15876" width="18.140625" style="66" customWidth="1"/>
    <col min="15877" max="15879" width="14.5703125" style="66" bestFit="1" customWidth="1"/>
    <col min="15880" max="15883" width="21.7109375" style="66" bestFit="1" customWidth="1"/>
    <col min="15884" max="15885" width="11.7109375" style="66" bestFit="1" customWidth="1"/>
    <col min="15886" max="16119" width="9.140625" style="66"/>
    <col min="16120" max="16120" width="9.42578125" style="66" bestFit="1" customWidth="1"/>
    <col min="16121" max="16121" width="34.140625" style="66" customWidth="1"/>
    <col min="16122" max="16123" width="9.140625" style="66"/>
    <col min="16124" max="16124" width="10" style="66" customWidth="1"/>
    <col min="16125" max="16125" width="9" style="66" customWidth="1"/>
    <col min="16126" max="16126" width="14.28515625" style="66" customWidth="1"/>
    <col min="16127" max="16127" width="12.85546875" style="66" customWidth="1"/>
    <col min="16128" max="16128" width="14" style="66" customWidth="1"/>
    <col min="16129" max="16129" width="14.5703125" style="66" customWidth="1"/>
    <col min="16130" max="16130" width="12.5703125" style="66" customWidth="1"/>
    <col min="16131" max="16131" width="16.5703125" style="66" customWidth="1"/>
    <col min="16132" max="16132" width="18.140625" style="66" customWidth="1"/>
    <col min="16133" max="16135" width="14.5703125" style="66" bestFit="1" customWidth="1"/>
    <col min="16136" max="16139" width="21.7109375" style="66" bestFit="1" customWidth="1"/>
    <col min="16140" max="16141" width="11.7109375" style="66" bestFit="1" customWidth="1"/>
    <col min="16142" max="16384" width="9.140625" style="66"/>
  </cols>
  <sheetData>
    <row r="1" spans="1:15" s="67" customFormat="1" x14ac:dyDescent="0.2">
      <c r="M1" s="10" t="s">
        <v>387</v>
      </c>
    </row>
    <row r="2" spans="1:15" s="67" customFormat="1" x14ac:dyDescent="0.2">
      <c r="A2" s="253" t="s">
        <v>82</v>
      </c>
      <c r="B2" s="253"/>
      <c r="C2" s="253"/>
      <c r="D2" s="253"/>
      <c r="E2" s="253"/>
      <c r="F2" s="253"/>
      <c r="G2" s="253"/>
      <c r="H2" s="253"/>
      <c r="I2" s="253"/>
      <c r="J2" s="253"/>
      <c r="K2" s="253"/>
      <c r="L2" s="253"/>
      <c r="M2" s="253"/>
    </row>
    <row r="3" spans="1:15" s="67" customFormat="1" ht="13.5" thickBot="1" x14ac:dyDescent="0.25">
      <c r="A3" s="253" t="s">
        <v>290</v>
      </c>
      <c r="B3" s="253"/>
      <c r="C3" s="253"/>
      <c r="D3" s="253"/>
      <c r="E3" s="253"/>
      <c r="F3" s="253"/>
      <c r="G3" s="253"/>
      <c r="H3" s="253"/>
      <c r="I3" s="253"/>
      <c r="J3" s="253"/>
      <c r="K3" s="253"/>
      <c r="L3" s="253"/>
      <c r="M3" s="253"/>
    </row>
    <row r="4" spans="1:15" ht="14.25" x14ac:dyDescent="0.2">
      <c r="B4" s="69"/>
      <c r="C4" s="69"/>
      <c r="D4" s="69"/>
      <c r="E4" s="268" t="s">
        <v>56</v>
      </c>
      <c r="F4" s="268"/>
      <c r="G4" s="268"/>
      <c r="H4" s="268"/>
      <c r="I4" s="268"/>
      <c r="J4" s="269" t="s">
        <v>57</v>
      </c>
      <c r="K4" s="269"/>
      <c r="L4" s="70" t="s">
        <v>58</v>
      </c>
      <c r="M4" s="270" t="s">
        <v>83</v>
      </c>
    </row>
    <row r="5" spans="1:15" ht="15" thickBot="1" x14ac:dyDescent="0.25">
      <c r="A5" s="67" t="s">
        <v>59</v>
      </c>
      <c r="B5" s="71" t="s">
        <v>4</v>
      </c>
      <c r="C5" s="71" t="s">
        <v>60</v>
      </c>
      <c r="D5" s="72" t="s">
        <v>1</v>
      </c>
      <c r="E5" s="71" t="s">
        <v>61</v>
      </c>
      <c r="F5" s="71" t="s">
        <v>62</v>
      </c>
      <c r="G5" s="71" t="s">
        <v>63</v>
      </c>
      <c r="H5" s="71" t="s">
        <v>64</v>
      </c>
      <c r="I5" s="71" t="s">
        <v>65</v>
      </c>
      <c r="J5" s="73" t="s">
        <v>66</v>
      </c>
      <c r="K5" s="73" t="s">
        <v>67</v>
      </c>
      <c r="L5" s="74" t="s">
        <v>68</v>
      </c>
      <c r="M5" s="271"/>
    </row>
    <row r="6" spans="1:15" ht="15" thickBot="1" x14ac:dyDescent="0.25">
      <c r="B6" s="75"/>
      <c r="C6" s="75"/>
      <c r="D6" s="76"/>
      <c r="E6" s="75"/>
      <c r="F6" s="75"/>
      <c r="G6" s="75"/>
      <c r="H6" s="75"/>
      <c r="I6" s="75"/>
      <c r="J6" s="77"/>
      <c r="K6" s="77"/>
      <c r="L6" s="78"/>
      <c r="M6" s="79"/>
    </row>
    <row r="7" spans="1:15" ht="32.25" thickBot="1" x14ac:dyDescent="0.3">
      <c r="A7" s="89">
        <v>1</v>
      </c>
      <c r="B7" s="107" t="s">
        <v>84</v>
      </c>
      <c r="C7" s="81" t="s">
        <v>69</v>
      </c>
      <c r="D7" s="82"/>
      <c r="E7" s="83"/>
      <c r="F7" s="84"/>
      <c r="G7" s="84"/>
      <c r="H7" s="84"/>
      <c r="I7" s="84"/>
      <c r="J7" s="85">
        <v>1615000</v>
      </c>
      <c r="K7" s="85"/>
      <c r="L7" s="86"/>
      <c r="M7" s="80">
        <v>1822</v>
      </c>
    </row>
    <row r="8" spans="1:15" ht="16.5" thickBot="1" x14ac:dyDescent="0.3">
      <c r="A8" s="89">
        <f t="shared" ref="A8" si="0">SUM(A7+1)</f>
        <v>2</v>
      </c>
      <c r="B8" s="90" t="s">
        <v>287</v>
      </c>
      <c r="C8" s="91"/>
      <c r="D8" s="91"/>
      <c r="E8" s="92"/>
      <c r="F8" s="93"/>
      <c r="G8" s="93"/>
      <c r="H8" s="93"/>
      <c r="I8" s="93">
        <v>492215</v>
      </c>
      <c r="J8" s="94"/>
      <c r="K8" s="94"/>
      <c r="L8" s="93">
        <v>132900</v>
      </c>
      <c r="M8" s="101">
        <v>1848</v>
      </c>
    </row>
    <row r="9" spans="1:15" s="67" customFormat="1" ht="15.75" x14ac:dyDescent="0.25">
      <c r="A9" s="89">
        <v>3</v>
      </c>
      <c r="B9" s="95" t="s">
        <v>288</v>
      </c>
      <c r="C9" s="96"/>
      <c r="D9" s="96"/>
      <c r="E9" s="97"/>
      <c r="F9" s="98"/>
      <c r="G9" s="98"/>
      <c r="H9" s="98"/>
      <c r="I9" s="98"/>
      <c r="J9" s="99"/>
      <c r="K9" s="99"/>
      <c r="L9" s="100"/>
      <c r="M9" s="103">
        <v>586</v>
      </c>
      <c r="O9" s="194"/>
    </row>
    <row r="10" spans="1:15" s="67" customFormat="1" ht="32.25" thickBot="1" x14ac:dyDescent="0.3">
      <c r="A10" s="89">
        <v>4</v>
      </c>
      <c r="B10" s="193" t="s">
        <v>289</v>
      </c>
      <c r="C10" s="96"/>
      <c r="D10" s="96"/>
      <c r="E10" s="97"/>
      <c r="F10" s="98"/>
      <c r="G10" s="98"/>
      <c r="H10" s="98"/>
      <c r="I10" s="98"/>
      <c r="J10" s="99"/>
      <c r="K10" s="99"/>
      <c r="L10" s="100"/>
      <c r="M10" s="104">
        <v>2246</v>
      </c>
    </row>
    <row r="11" spans="1:15" ht="15" thickBot="1" x14ac:dyDescent="0.25">
      <c r="B11" s="74" t="s">
        <v>70</v>
      </c>
      <c r="C11" s="74"/>
      <c r="D11" s="87"/>
      <c r="E11" s="88">
        <f t="shared" ref="E11:L11" si="1">SUM(E7:E8)</f>
        <v>0</v>
      </c>
      <c r="F11" s="88">
        <f t="shared" si="1"/>
        <v>0</v>
      </c>
      <c r="G11" s="88">
        <f t="shared" si="1"/>
        <v>0</v>
      </c>
      <c r="H11" s="88">
        <f t="shared" si="1"/>
        <v>0</v>
      </c>
      <c r="I11" s="88">
        <f t="shared" si="1"/>
        <v>492215</v>
      </c>
      <c r="J11" s="88">
        <f t="shared" si="1"/>
        <v>1615000</v>
      </c>
      <c r="K11" s="88">
        <f t="shared" si="1"/>
        <v>0</v>
      </c>
      <c r="L11" s="88">
        <f t="shared" si="1"/>
        <v>132900</v>
      </c>
      <c r="M11" s="102">
        <f>SUM(M7:M10)</f>
        <v>6502</v>
      </c>
    </row>
    <row r="14" spans="1:15" ht="15.75" x14ac:dyDescent="0.2">
      <c r="B14" s="200" t="s">
        <v>368</v>
      </c>
    </row>
  </sheetData>
  <mergeCells count="5">
    <mergeCell ref="A2:M2"/>
    <mergeCell ref="A3:M3"/>
    <mergeCell ref="E4:I4"/>
    <mergeCell ref="J4:K4"/>
    <mergeCell ref="M4:M5"/>
  </mergeCells>
  <pageMargins left="0.75" right="0.75" top="1" bottom="1" header="0.5" footer="0.5"/>
  <pageSetup paperSize="9" scale="65" orientation="landscape" r:id="rId1"/>
  <headerFooter alignWithMargins="0">
    <oddHeader>&amp;LMosonmagyaróvári
Kistérségi Társulás
   &amp;C&amp;"Times,Félkövér"&amp;14Beruházások időrendben
2012. év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G34"/>
  <sheetViews>
    <sheetView workbookViewId="0">
      <selection activeCell="H9" sqref="H9"/>
    </sheetView>
  </sheetViews>
  <sheetFormatPr defaultRowHeight="15" x14ac:dyDescent="0.25"/>
  <cols>
    <col min="1" max="1" width="38.28515625" style="109" customWidth="1"/>
    <col min="2" max="2" width="16.85546875" style="109" customWidth="1"/>
    <col min="3" max="3" width="21" style="109" customWidth="1"/>
    <col min="4" max="4" width="17" style="109" customWidth="1"/>
    <col min="5" max="5" width="23.7109375" style="109" customWidth="1"/>
    <col min="6" max="6" width="20.85546875" style="109" customWidth="1"/>
    <col min="7" max="1021" width="10" style="109" customWidth="1"/>
    <col min="1022" max="1022" width="10.28515625" style="110" customWidth="1"/>
    <col min="1023" max="16384" width="9.140625" style="110"/>
  </cols>
  <sheetData>
    <row r="1" spans="1:6" ht="15.75" x14ac:dyDescent="0.25">
      <c r="A1" s="198"/>
    </row>
    <row r="2" spans="1:6" ht="15.75" x14ac:dyDescent="0.25">
      <c r="A2" s="199"/>
    </row>
    <row r="3" spans="1:6" ht="15.75" x14ac:dyDescent="0.25">
      <c r="A3" s="272" t="s">
        <v>73</v>
      </c>
      <c r="B3" s="272"/>
      <c r="C3" s="272"/>
      <c r="D3" s="201"/>
      <c r="E3" s="201"/>
      <c r="F3" s="201"/>
    </row>
    <row r="4" spans="1:6" ht="15.75" x14ac:dyDescent="0.25">
      <c r="A4" s="272" t="s">
        <v>19</v>
      </c>
      <c r="B4" s="272"/>
      <c r="C4" s="272"/>
      <c r="D4" s="201"/>
      <c r="E4" s="201"/>
      <c r="F4" s="201"/>
    </row>
    <row r="5" spans="1:6" ht="15.75" x14ac:dyDescent="0.25">
      <c r="A5" s="272" t="s">
        <v>303</v>
      </c>
      <c r="B5" s="272"/>
      <c r="C5" s="272"/>
      <c r="D5" s="201"/>
      <c r="E5" s="201"/>
      <c r="F5" s="202"/>
    </row>
    <row r="6" spans="1:6" ht="15.75" x14ac:dyDescent="0.25">
      <c r="A6" s="203"/>
      <c r="B6" s="201"/>
      <c r="C6" s="201"/>
      <c r="D6" s="201"/>
      <c r="E6" s="201"/>
      <c r="F6" s="202"/>
    </row>
    <row r="7" spans="1:6" ht="15.75" customHeight="1" x14ac:dyDescent="0.25">
      <c r="A7" s="273" t="s">
        <v>304</v>
      </c>
      <c r="B7" s="273"/>
      <c r="C7" s="273"/>
      <c r="D7" s="201"/>
      <c r="E7" s="201"/>
      <c r="F7" s="201"/>
    </row>
    <row r="8" spans="1:6" x14ac:dyDescent="0.25">
      <c r="A8" s="204"/>
      <c r="B8" s="201"/>
      <c r="C8" s="201"/>
      <c r="D8" s="201"/>
      <c r="E8" s="201"/>
      <c r="F8" s="202"/>
    </row>
    <row r="9" spans="1:6" ht="16.5" thickBot="1" x14ac:dyDescent="0.3">
      <c r="A9" s="201"/>
      <c r="B9" s="205" t="s">
        <v>20</v>
      </c>
      <c r="C9" s="206"/>
      <c r="D9" s="201"/>
      <c r="E9" s="280" t="s">
        <v>388</v>
      </c>
      <c r="F9" s="280"/>
    </row>
    <row r="10" spans="1:6" ht="33" customHeight="1" thickTop="1" x14ac:dyDescent="0.25">
      <c r="A10" s="207" t="s">
        <v>4</v>
      </c>
      <c r="B10" s="208" t="s">
        <v>302</v>
      </c>
      <c r="C10" s="209" t="s">
        <v>305</v>
      </c>
      <c r="D10" s="210" t="s">
        <v>324</v>
      </c>
      <c r="E10" s="211" t="s">
        <v>325</v>
      </c>
      <c r="F10" s="212" t="s">
        <v>327</v>
      </c>
    </row>
    <row r="11" spans="1:6" ht="31.5" x14ac:dyDescent="0.25">
      <c r="A11" s="213" t="s">
        <v>21</v>
      </c>
      <c r="B11" s="214" t="s">
        <v>306</v>
      </c>
      <c r="C11" s="215"/>
      <c r="D11" s="216" t="s">
        <v>306</v>
      </c>
      <c r="E11" s="217" t="s">
        <v>326</v>
      </c>
      <c r="F11" s="218" t="s">
        <v>328</v>
      </c>
    </row>
    <row r="12" spans="1:6" ht="16.5" customHeight="1" thickBot="1" x14ac:dyDescent="0.3">
      <c r="A12" s="219"/>
      <c r="B12" s="220" t="s">
        <v>307</v>
      </c>
      <c r="C12" s="215"/>
      <c r="D12" s="216" t="s">
        <v>307</v>
      </c>
      <c r="E12" s="221"/>
      <c r="F12" s="222"/>
    </row>
    <row r="13" spans="1:6" ht="47.25" customHeight="1" thickTop="1" x14ac:dyDescent="0.25">
      <c r="A13" s="223" t="s">
        <v>22</v>
      </c>
      <c r="B13" s="231">
        <f>SUM(B14:B16)</f>
        <v>43</v>
      </c>
      <c r="C13" s="232">
        <v>0</v>
      </c>
      <c r="D13" s="246">
        <v>43</v>
      </c>
      <c r="E13" s="247">
        <v>44</v>
      </c>
      <c r="F13" s="248">
        <v>0</v>
      </c>
    </row>
    <row r="14" spans="1:6" ht="19.5" customHeight="1" x14ac:dyDescent="0.25">
      <c r="A14" s="224" t="s">
        <v>308</v>
      </c>
      <c r="B14" s="233">
        <v>8</v>
      </c>
      <c r="C14" s="234">
        <v>0</v>
      </c>
      <c r="D14" s="226">
        <v>8</v>
      </c>
      <c r="E14" s="227">
        <v>9</v>
      </c>
      <c r="F14" s="228">
        <v>0</v>
      </c>
    </row>
    <row r="15" spans="1:6" ht="21.75" customHeight="1" x14ac:dyDescent="0.25">
      <c r="A15" s="224" t="s">
        <v>309</v>
      </c>
      <c r="B15" s="233">
        <v>13</v>
      </c>
      <c r="C15" s="234">
        <v>0</v>
      </c>
      <c r="D15" s="226">
        <v>13</v>
      </c>
      <c r="E15" s="227">
        <v>13</v>
      </c>
      <c r="F15" s="228">
        <v>0</v>
      </c>
    </row>
    <row r="16" spans="1:6" ht="19.5" customHeight="1" x14ac:dyDescent="0.25">
      <c r="A16" s="224" t="s">
        <v>310</v>
      </c>
      <c r="B16" s="233">
        <v>22</v>
      </c>
      <c r="C16" s="234">
        <v>0</v>
      </c>
      <c r="D16" s="226">
        <v>22</v>
      </c>
      <c r="E16" s="227">
        <v>22</v>
      </c>
      <c r="F16" s="228">
        <v>0</v>
      </c>
    </row>
    <row r="17" spans="1:6" ht="22.5" customHeight="1" x14ac:dyDescent="0.25">
      <c r="A17" s="224" t="s">
        <v>311</v>
      </c>
      <c r="B17" s="233"/>
      <c r="C17" s="234"/>
      <c r="D17" s="226"/>
      <c r="E17" s="227"/>
      <c r="F17" s="228"/>
    </row>
    <row r="18" spans="1:6" ht="37.5" customHeight="1" x14ac:dyDescent="0.25">
      <c r="A18" s="223" t="s">
        <v>23</v>
      </c>
      <c r="B18" s="231">
        <v>131</v>
      </c>
      <c r="C18" s="232">
        <f>SUM(C19:C29)</f>
        <v>2</v>
      </c>
      <c r="D18" s="245">
        <f>SUM(D19:D29)</f>
        <v>134</v>
      </c>
      <c r="E18" s="245">
        <f t="shared" ref="E18:F18" si="0">SUM(E19:E29)</f>
        <v>135</v>
      </c>
      <c r="F18" s="245">
        <f t="shared" si="0"/>
        <v>1</v>
      </c>
    </row>
    <row r="19" spans="1:6" ht="33.75" customHeight="1" x14ac:dyDescent="0.25">
      <c r="A19" s="224" t="s">
        <v>312</v>
      </c>
      <c r="B19" s="233">
        <v>42</v>
      </c>
      <c r="C19" s="234">
        <v>1</v>
      </c>
      <c r="D19" s="226">
        <v>42</v>
      </c>
      <c r="E19" s="227">
        <v>43</v>
      </c>
      <c r="F19" s="228">
        <v>1</v>
      </c>
    </row>
    <row r="20" spans="1:6" ht="21" customHeight="1" x14ac:dyDescent="0.25">
      <c r="A20" s="224" t="s">
        <v>313</v>
      </c>
      <c r="B20" s="233">
        <v>28</v>
      </c>
      <c r="C20" s="234">
        <v>1</v>
      </c>
      <c r="D20" s="226">
        <v>28</v>
      </c>
      <c r="E20" s="227">
        <v>29</v>
      </c>
      <c r="F20" s="228"/>
    </row>
    <row r="21" spans="1:6" ht="19.5" customHeight="1" x14ac:dyDescent="0.25">
      <c r="A21" s="224" t="s">
        <v>314</v>
      </c>
      <c r="B21" s="233"/>
      <c r="C21" s="234"/>
      <c r="D21" s="226"/>
      <c r="E21" s="227"/>
      <c r="F21" s="228"/>
    </row>
    <row r="22" spans="1:6" ht="18" customHeight="1" x14ac:dyDescent="0.25">
      <c r="A22" s="224" t="s">
        <v>315</v>
      </c>
      <c r="B22" s="233">
        <v>5</v>
      </c>
      <c r="C22" s="234"/>
      <c r="D22" s="226">
        <v>6</v>
      </c>
      <c r="E22" s="227">
        <v>8</v>
      </c>
      <c r="F22" s="228"/>
    </row>
    <row r="23" spans="1:6" ht="18" customHeight="1" x14ac:dyDescent="0.25">
      <c r="A23" s="224" t="s">
        <v>316</v>
      </c>
      <c r="B23" s="233">
        <v>16</v>
      </c>
      <c r="C23" s="234"/>
      <c r="D23" s="226">
        <v>16</v>
      </c>
      <c r="E23" s="227">
        <v>15</v>
      </c>
      <c r="F23" s="228"/>
    </row>
    <row r="24" spans="1:6" ht="16.5" customHeight="1" x14ac:dyDescent="0.25">
      <c r="A24" s="224" t="s">
        <v>317</v>
      </c>
      <c r="B24" s="233">
        <v>7</v>
      </c>
      <c r="C24" s="234"/>
      <c r="D24" s="226">
        <v>7</v>
      </c>
      <c r="E24" s="227">
        <v>6</v>
      </c>
      <c r="F24" s="228"/>
    </row>
    <row r="25" spans="1:6" ht="18.75" customHeight="1" x14ac:dyDescent="0.25">
      <c r="A25" s="224" t="s">
        <v>318</v>
      </c>
      <c r="B25" s="233">
        <v>2</v>
      </c>
      <c r="C25" s="234"/>
      <c r="D25" s="226">
        <v>2</v>
      </c>
      <c r="E25" s="227">
        <v>2</v>
      </c>
      <c r="F25" s="228"/>
    </row>
    <row r="26" spans="1:6" ht="18" customHeight="1" x14ac:dyDescent="0.25">
      <c r="A26" s="224" t="s">
        <v>319</v>
      </c>
      <c r="B26" s="233">
        <v>4</v>
      </c>
      <c r="C26" s="234"/>
      <c r="D26" s="226">
        <v>4</v>
      </c>
      <c r="E26" s="227">
        <v>2</v>
      </c>
      <c r="F26" s="228"/>
    </row>
    <row r="27" spans="1:6" ht="18.75" customHeight="1" x14ac:dyDescent="0.25">
      <c r="A27" s="224" t="s">
        <v>320</v>
      </c>
      <c r="B27" s="233">
        <v>22</v>
      </c>
      <c r="C27" s="234"/>
      <c r="D27" s="226">
        <v>24</v>
      </c>
      <c r="E27" s="227">
        <v>25</v>
      </c>
      <c r="F27" s="228"/>
    </row>
    <row r="28" spans="1:6" ht="18" customHeight="1" x14ac:dyDescent="0.25">
      <c r="A28" s="224" t="s">
        <v>321</v>
      </c>
      <c r="B28" s="233">
        <v>1</v>
      </c>
      <c r="C28" s="234"/>
      <c r="D28" s="226">
        <v>1</v>
      </c>
      <c r="E28" s="227">
        <v>1</v>
      </c>
      <c r="F28" s="228"/>
    </row>
    <row r="29" spans="1:6" ht="17.25" customHeight="1" x14ac:dyDescent="0.25">
      <c r="A29" s="224" t="s">
        <v>322</v>
      </c>
      <c r="B29" s="233">
        <v>4</v>
      </c>
      <c r="C29" s="235"/>
      <c r="D29" s="226">
        <v>4</v>
      </c>
      <c r="E29" s="227">
        <v>4</v>
      </c>
      <c r="F29" s="228"/>
    </row>
    <row r="30" spans="1:6" ht="17.25" customHeight="1" x14ac:dyDescent="0.25">
      <c r="A30" s="223" t="s">
        <v>73</v>
      </c>
      <c r="B30" s="231">
        <v>1</v>
      </c>
      <c r="C30" s="236">
        <v>0</v>
      </c>
      <c r="D30" s="245">
        <v>1</v>
      </c>
      <c r="E30" s="249">
        <v>1</v>
      </c>
      <c r="F30" s="250">
        <v>0</v>
      </c>
    </row>
    <row r="31" spans="1:6" ht="17.25" customHeight="1" x14ac:dyDescent="0.25">
      <c r="A31" s="225" t="s">
        <v>323</v>
      </c>
      <c r="B31" s="233">
        <v>1</v>
      </c>
      <c r="C31" s="235">
        <v>0</v>
      </c>
      <c r="D31" s="226">
        <v>1</v>
      </c>
      <c r="E31" s="227">
        <v>1</v>
      </c>
      <c r="F31" s="228">
        <v>0</v>
      </c>
    </row>
    <row r="32" spans="1:6" ht="21.75" customHeight="1" thickBot="1" x14ac:dyDescent="0.3">
      <c r="A32" s="223" t="s">
        <v>24</v>
      </c>
      <c r="B32" s="231">
        <f>SUM(B13+B18+B30)</f>
        <v>175</v>
      </c>
      <c r="C32" s="232">
        <f>SUM(C13+C18+C30)</f>
        <v>2</v>
      </c>
      <c r="D32" s="229">
        <f>D13+D18+D30</f>
        <v>178</v>
      </c>
      <c r="E32" s="229">
        <f t="shared" ref="E32:F32" si="1">E13+E18+E30</f>
        <v>180</v>
      </c>
      <c r="F32" s="229">
        <f t="shared" si="1"/>
        <v>1</v>
      </c>
    </row>
    <row r="33" spans="1:6" ht="15.75" thickTop="1" x14ac:dyDescent="0.25">
      <c r="D33" s="230"/>
      <c r="E33" s="230"/>
      <c r="F33" s="230"/>
    </row>
    <row r="34" spans="1:6" ht="15.75" x14ac:dyDescent="0.25">
      <c r="A34" s="200" t="s">
        <v>368</v>
      </c>
      <c r="D34" s="230"/>
      <c r="E34" s="230"/>
      <c r="F34" s="230"/>
    </row>
  </sheetData>
  <mergeCells count="5">
    <mergeCell ref="A3:C3"/>
    <mergeCell ref="A4:C4"/>
    <mergeCell ref="A5:C5"/>
    <mergeCell ref="A7:C7"/>
    <mergeCell ref="E9:F9"/>
  </mergeCells>
  <pageMargins left="0.70000000000000007" right="0.70000000000000007" top="1.1437007874015752" bottom="1.1437007874015752" header="0.75000000000000011" footer="0.75000000000000011"/>
  <pageSetup paperSize="9" fitToWidth="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12" sqref="E12"/>
    </sheetView>
  </sheetViews>
  <sheetFormatPr defaultRowHeight="15" x14ac:dyDescent="0.25"/>
  <cols>
    <col min="2" max="2" width="13.7109375" customWidth="1"/>
    <col min="3" max="3" width="19.5703125" customWidth="1"/>
    <col min="4" max="4" width="20.28515625" customWidth="1"/>
    <col min="5" max="5" width="19.7109375" customWidth="1"/>
    <col min="6" max="6" width="38.85546875" customWidth="1"/>
  </cols>
  <sheetData>
    <row r="1" spans="1:6" s="68" customFormat="1" x14ac:dyDescent="0.25">
      <c r="F1" s="281" t="s">
        <v>389</v>
      </c>
    </row>
    <row r="2" spans="1:6" ht="42.75" customHeight="1" x14ac:dyDescent="0.25">
      <c r="A2" s="275" t="s">
        <v>371</v>
      </c>
      <c r="B2" s="275"/>
      <c r="C2" s="275"/>
      <c r="D2" s="275"/>
      <c r="E2" s="275"/>
      <c r="F2" s="275"/>
    </row>
    <row r="3" spans="1:6" x14ac:dyDescent="0.25">
      <c r="A3" s="252" t="s">
        <v>372</v>
      </c>
      <c r="B3" s="252"/>
      <c r="C3" s="252"/>
      <c r="D3" s="252"/>
      <c r="E3" s="252"/>
      <c r="F3" s="252"/>
    </row>
    <row r="4" spans="1:6" x14ac:dyDescent="0.25">
      <c r="C4" s="251" t="s">
        <v>376</v>
      </c>
      <c r="D4" s="251" t="s">
        <v>375</v>
      </c>
      <c r="E4" s="251" t="s">
        <v>374</v>
      </c>
      <c r="F4" s="251" t="s">
        <v>377</v>
      </c>
    </row>
    <row r="5" spans="1:6" ht="30" x14ac:dyDescent="0.25">
      <c r="A5" s="276" t="s">
        <v>373</v>
      </c>
      <c r="B5" s="276"/>
      <c r="C5" s="2">
        <v>6087440</v>
      </c>
      <c r="D5" s="2">
        <v>6027360</v>
      </c>
      <c r="E5" s="2">
        <f>C5-D5</f>
        <v>60080</v>
      </c>
      <c r="F5" s="196" t="s">
        <v>378</v>
      </c>
    </row>
    <row r="6" spans="1:6" ht="33" customHeight="1" x14ac:dyDescent="0.25">
      <c r="A6" s="277" t="s">
        <v>379</v>
      </c>
      <c r="B6" s="277"/>
      <c r="C6" s="2">
        <v>4014600</v>
      </c>
      <c r="D6" s="2">
        <v>3940000</v>
      </c>
      <c r="E6" s="2">
        <f>C6-D6</f>
        <v>74600</v>
      </c>
      <c r="F6" s="108" t="s">
        <v>390</v>
      </c>
    </row>
    <row r="7" spans="1:6" ht="58.5" customHeight="1" x14ac:dyDescent="0.25">
      <c r="A7" s="277" t="s">
        <v>380</v>
      </c>
      <c r="B7" s="277"/>
      <c r="C7" s="2">
        <v>1521860</v>
      </c>
      <c r="D7" s="2">
        <v>1521590</v>
      </c>
      <c r="E7" s="2">
        <f>C7-D7</f>
        <v>270</v>
      </c>
      <c r="F7" s="108" t="s">
        <v>381</v>
      </c>
    </row>
    <row r="8" spans="1:6" ht="30" x14ac:dyDescent="0.25">
      <c r="A8" s="278" t="s">
        <v>382</v>
      </c>
      <c r="B8" s="278"/>
      <c r="C8" s="2">
        <v>760930</v>
      </c>
      <c r="D8" s="2">
        <v>4699810</v>
      </c>
      <c r="E8" s="108"/>
      <c r="F8" s="196" t="s">
        <v>383</v>
      </c>
    </row>
    <row r="9" spans="1:6" ht="54.75" customHeight="1" x14ac:dyDescent="0.25">
      <c r="A9" s="277" t="s">
        <v>384</v>
      </c>
      <c r="B9" s="277"/>
      <c r="C9" s="2">
        <v>7104120</v>
      </c>
      <c r="D9" s="2">
        <v>7168001</v>
      </c>
      <c r="E9" s="2"/>
      <c r="F9" s="196" t="s">
        <v>385</v>
      </c>
    </row>
    <row r="12" spans="1:6" ht="78.75" customHeight="1" x14ac:dyDescent="0.25">
      <c r="A12" s="279" t="s">
        <v>368</v>
      </c>
      <c r="B12" s="279"/>
      <c r="C12" s="279"/>
      <c r="D12" s="279"/>
    </row>
  </sheetData>
  <mergeCells count="7">
    <mergeCell ref="A12:D12"/>
    <mergeCell ref="A6:B6"/>
    <mergeCell ref="A7:B7"/>
    <mergeCell ref="A8:B8"/>
    <mergeCell ref="A9:B9"/>
    <mergeCell ref="A2:F2"/>
    <mergeCell ref="A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13</vt:i4>
      </vt:variant>
    </vt:vector>
  </HeadingPairs>
  <TitlesOfParts>
    <vt:vector size="13" baseType="lpstr">
      <vt:lpstr>Tart</vt:lpstr>
      <vt:lpstr>Egyszerűsített mérleg</vt:lpstr>
      <vt:lpstr>Egyszerűsített ktgv.jelentés</vt:lpstr>
      <vt:lpstr>Egyszerűsített eredmény</vt:lpstr>
      <vt:lpstr>Egyszerűsített maradvány</vt:lpstr>
      <vt:lpstr>Kiadások korm. funkcióként</vt:lpstr>
      <vt:lpstr>Bevételek korm. funkcióként</vt:lpstr>
      <vt:lpstr>Állami támogatások</vt:lpstr>
      <vt:lpstr>pénzeszköz átadások</vt:lpstr>
      <vt:lpstr>uniós támogatás</vt:lpstr>
      <vt:lpstr>Felhalmozási</vt:lpstr>
      <vt:lpstr>létszámok</vt:lpstr>
      <vt:lpstr>befizetések</vt:lpstr>
    </vt:vector>
  </TitlesOfParts>
  <Company>Mosonmagyaróvári Többcélú Kistérségi Társulás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Pénzügy</dc:creator>
  <cp:lastModifiedBy>Szabóné Molnár Ildikó</cp:lastModifiedBy>
  <cp:lastPrinted>2015-04-07T12:56:09Z</cp:lastPrinted>
  <dcterms:created xsi:type="dcterms:W3CDTF">2012-02-02T11:19:01Z</dcterms:created>
  <dcterms:modified xsi:type="dcterms:W3CDTF">2015-04-15T16:45:36Z</dcterms:modified>
</cp:coreProperties>
</file>