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695" windowWidth="7695" windowHeight="1350" activeTab="7"/>
  </bookViews>
  <sheets>
    <sheet name="Címrend" sheetId="1" r:id="rId1"/>
    <sheet name="összevont mérleg" sheetId="26" r:id="rId2"/>
    <sheet name="KESZI mérleg" sheetId="27" r:id="rId3"/>
    <sheet name="CSGYK mérleg" sheetId="28" r:id="rId4"/>
    <sheet name="Társulás mérleg" sheetId="29" r:id="rId5"/>
    <sheet name="működési és felh. egyensúly" sheetId="15" r:id="rId6"/>
    <sheet name="létszám" sheetId="30" r:id="rId7"/>
    <sheet name="állami" sheetId="18" r:id="rId8"/>
    <sheet name="vagyonmérleg" sheetId="31" r:id="rId9"/>
    <sheet name="eredménykimutatás" sheetId="32" r:id="rId10"/>
    <sheet name="maradványkimutatás" sheetId="33" r:id="rId11"/>
    <sheet name="kiadások" sheetId="34" r:id="rId12"/>
    <sheet name="bevételek" sheetId="35" r:id="rId13"/>
    <sheet name="pénzeszköz átadások" sheetId="24" r:id="rId14"/>
    <sheet name="befizetések" sheetId="25" r:id="rId15"/>
  </sheets>
  <externalReferences>
    <externalReference r:id="rId16"/>
    <externalReference r:id="rId17"/>
    <externalReference r:id="rId18"/>
    <externalReference r:id="rId19"/>
  </externalReferences>
  <calcPr calcId="145621"/>
</workbook>
</file>

<file path=xl/calcChain.xml><?xml version="1.0" encoding="utf-8"?>
<calcChain xmlns="http://schemas.openxmlformats.org/spreadsheetml/2006/main">
  <c r="N21" i="26" l="1"/>
  <c r="D36" i="29" l="1"/>
  <c r="I22" i="15"/>
  <c r="E22" i="15"/>
  <c r="I27" i="18" l="1"/>
  <c r="I24" i="18"/>
  <c r="I35" i="26" l="1"/>
  <c r="F36" i="29"/>
  <c r="N14" i="26" l="1"/>
  <c r="M14" i="26"/>
  <c r="N13" i="26"/>
  <c r="M13" i="26"/>
  <c r="H12" i="28"/>
  <c r="H12" i="29"/>
  <c r="M33" i="26"/>
  <c r="O19" i="26"/>
  <c r="F34" i="29" l="1"/>
  <c r="E34" i="29"/>
  <c r="F33" i="29"/>
  <c r="E33" i="29"/>
  <c r="F32" i="29"/>
  <c r="E32" i="29"/>
  <c r="F31" i="29"/>
  <c r="E31" i="29"/>
  <c r="F30" i="29"/>
  <c r="E30" i="29"/>
  <c r="F29" i="29"/>
  <c r="E29" i="29"/>
  <c r="F28" i="29"/>
  <c r="E28" i="29"/>
  <c r="F27" i="29"/>
  <c r="E27" i="29"/>
  <c r="F26" i="29"/>
  <c r="E26" i="29"/>
  <c r="F25" i="29"/>
  <c r="E25" i="29"/>
  <c r="F24" i="29"/>
  <c r="E24" i="29"/>
  <c r="F23" i="29"/>
  <c r="E23" i="29"/>
  <c r="F22" i="29"/>
  <c r="E22" i="29"/>
  <c r="F21" i="29"/>
  <c r="E21" i="29"/>
  <c r="F20" i="29"/>
  <c r="E20" i="29"/>
  <c r="F19" i="29"/>
  <c r="E19" i="29"/>
  <c r="F18" i="29"/>
  <c r="E18" i="29"/>
  <c r="F17" i="29"/>
  <c r="E17" i="29"/>
  <c r="F16" i="29"/>
  <c r="E16" i="29"/>
  <c r="F15" i="29"/>
  <c r="E15" i="29"/>
  <c r="F14" i="29"/>
  <c r="E14" i="29"/>
  <c r="F13" i="29"/>
  <c r="E13" i="29"/>
  <c r="F12" i="29"/>
  <c r="E12" i="29"/>
  <c r="F30" i="28"/>
  <c r="E30" i="28"/>
  <c r="F29" i="28"/>
  <c r="E29" i="28"/>
  <c r="F28" i="28"/>
  <c r="E28" i="28"/>
  <c r="F27" i="28"/>
  <c r="E27" i="28"/>
  <c r="F26" i="28"/>
  <c r="E26" i="28"/>
  <c r="F25" i="28"/>
  <c r="E25" i="28"/>
  <c r="F24" i="28"/>
  <c r="E24" i="28"/>
  <c r="F23" i="28"/>
  <c r="E23" i="28"/>
  <c r="F22" i="28"/>
  <c r="E22" i="28"/>
  <c r="F21" i="28"/>
  <c r="E21" i="28"/>
  <c r="F20" i="28"/>
  <c r="E20" i="28"/>
  <c r="F19" i="28"/>
  <c r="E19" i="28"/>
  <c r="F18" i="28"/>
  <c r="E18" i="28"/>
  <c r="F17" i="28"/>
  <c r="E17" i="28"/>
  <c r="F16" i="28"/>
  <c r="E16" i="28"/>
  <c r="F15" i="28"/>
  <c r="E15" i="28"/>
  <c r="F14" i="28"/>
  <c r="E14" i="28"/>
  <c r="F13" i="28"/>
  <c r="E13" i="28"/>
  <c r="F12" i="28"/>
  <c r="E12" i="28"/>
  <c r="G33" i="27"/>
  <c r="F33" i="27"/>
  <c r="G32" i="27"/>
  <c r="F32" i="27"/>
  <c r="G31" i="27"/>
  <c r="F31" i="27"/>
  <c r="G30" i="27"/>
  <c r="F30" i="27"/>
  <c r="G29" i="27"/>
  <c r="F29" i="27"/>
  <c r="G28" i="27"/>
  <c r="F28" i="27"/>
  <c r="G27" i="27"/>
  <c r="F27" i="27"/>
  <c r="G26" i="27"/>
  <c r="F26" i="27"/>
  <c r="G25" i="27"/>
  <c r="F25" i="27"/>
  <c r="G24" i="27"/>
  <c r="F24" i="27"/>
  <c r="G23" i="27"/>
  <c r="F23" i="27"/>
  <c r="G22" i="27"/>
  <c r="F22" i="27"/>
  <c r="G21" i="27"/>
  <c r="F21" i="27"/>
  <c r="G20" i="27"/>
  <c r="F20" i="27"/>
  <c r="G19" i="27"/>
  <c r="F19" i="27"/>
  <c r="G18" i="27"/>
  <c r="F18" i="27"/>
  <c r="G17" i="27"/>
  <c r="F17" i="27"/>
  <c r="G16" i="27"/>
  <c r="F16" i="27"/>
  <c r="G15" i="27"/>
  <c r="F15" i="27"/>
  <c r="G14" i="27"/>
  <c r="F14" i="27"/>
  <c r="G13" i="27"/>
  <c r="F13" i="27"/>
  <c r="G12" i="27"/>
  <c r="F12" i="27"/>
  <c r="N32" i="26"/>
  <c r="N30" i="26"/>
  <c r="M32" i="26"/>
  <c r="M30" i="26"/>
  <c r="M21" i="26"/>
  <c r="N19" i="26"/>
  <c r="M19" i="26"/>
  <c r="C14" i="24"/>
  <c r="U32" i="35"/>
  <c r="U31" i="35"/>
  <c r="U30" i="35"/>
  <c r="U29" i="35"/>
  <c r="U28" i="35"/>
  <c r="U27" i="35"/>
  <c r="U26" i="35"/>
  <c r="U25" i="35"/>
  <c r="U24" i="35"/>
  <c r="U23" i="35"/>
  <c r="U22" i="35"/>
  <c r="U21" i="35"/>
  <c r="U20" i="35"/>
  <c r="U19" i="35"/>
  <c r="U18" i="35"/>
  <c r="U17" i="35"/>
  <c r="U16" i="35"/>
  <c r="U15" i="35"/>
  <c r="U14" i="35"/>
  <c r="U13" i="35"/>
  <c r="U12" i="35"/>
  <c r="U11" i="35"/>
  <c r="U10" i="35"/>
  <c r="U9" i="35"/>
  <c r="U8" i="35"/>
  <c r="U7" i="35"/>
  <c r="U6" i="35"/>
  <c r="U5" i="35"/>
  <c r="U4" i="35"/>
  <c r="U3" i="35"/>
  <c r="W65" i="34"/>
  <c r="W64" i="34"/>
  <c r="W63" i="34"/>
  <c r="W62" i="34"/>
  <c r="W61" i="34"/>
  <c r="W60" i="34"/>
  <c r="W59" i="34"/>
  <c r="W58" i="34"/>
  <c r="W57" i="34"/>
  <c r="W56" i="34"/>
  <c r="W55" i="34"/>
  <c r="W54" i="34"/>
  <c r="W53" i="34"/>
  <c r="W52" i="34"/>
  <c r="W51" i="34"/>
  <c r="W50" i="34"/>
  <c r="W49" i="34"/>
  <c r="W48" i="34"/>
  <c r="W47" i="34"/>
  <c r="W46" i="34"/>
  <c r="W45" i="34"/>
  <c r="W44" i="34"/>
  <c r="W43" i="34"/>
  <c r="W42" i="34"/>
  <c r="W41" i="34"/>
  <c r="W40" i="34"/>
  <c r="W39" i="34"/>
  <c r="W38" i="34"/>
  <c r="W37" i="34"/>
  <c r="W36" i="34"/>
  <c r="W35" i="34"/>
  <c r="W34" i="34"/>
  <c r="W33" i="34"/>
  <c r="W32" i="34"/>
  <c r="W31" i="34"/>
  <c r="W30" i="34"/>
  <c r="W29" i="34"/>
  <c r="W28" i="34"/>
  <c r="W27" i="34"/>
  <c r="W26" i="34"/>
  <c r="W25" i="34"/>
  <c r="W24" i="34"/>
  <c r="W23" i="34"/>
  <c r="W22" i="34"/>
  <c r="W21" i="34"/>
  <c r="W20" i="34"/>
  <c r="W19" i="34"/>
  <c r="W18" i="34"/>
  <c r="W17" i="34"/>
  <c r="W16" i="34"/>
  <c r="W15" i="34"/>
  <c r="W14" i="34"/>
  <c r="W13" i="34"/>
  <c r="W12" i="34"/>
  <c r="W11" i="34"/>
  <c r="W10" i="34"/>
  <c r="W9" i="34"/>
  <c r="W8" i="34"/>
  <c r="W7" i="34"/>
  <c r="W6" i="34"/>
  <c r="W5" i="34"/>
  <c r="W4" i="34"/>
  <c r="W3" i="34"/>
  <c r="D97" i="32"/>
  <c r="D96" i="32"/>
  <c r="D95" i="32"/>
  <c r="D94" i="32"/>
  <c r="D93" i="32"/>
  <c r="D92" i="32"/>
  <c r="D91" i="32"/>
  <c r="D90" i="32"/>
  <c r="D89" i="32"/>
  <c r="D88" i="32"/>
  <c r="D87" i="32"/>
  <c r="D86" i="32"/>
  <c r="D85" i="32"/>
  <c r="D84" i="32"/>
  <c r="D83" i="32"/>
  <c r="D82" i="32"/>
  <c r="D81" i="32"/>
  <c r="D80" i="32"/>
  <c r="D79" i="32"/>
  <c r="D78" i="32"/>
  <c r="D77" i="32"/>
  <c r="D76" i="32"/>
  <c r="D75" i="32"/>
  <c r="D74" i="32"/>
  <c r="D69" i="32"/>
  <c r="D68" i="32"/>
  <c r="D67" i="32"/>
  <c r="D66" i="32"/>
  <c r="D65" i="32"/>
  <c r="D64" i="32"/>
  <c r="D63" i="32"/>
  <c r="D62" i="32"/>
  <c r="D61" i="32"/>
  <c r="D60" i="32"/>
  <c r="D59" i="32"/>
  <c r="D58" i="32"/>
  <c r="D57" i="32"/>
  <c r="D56" i="32"/>
  <c r="D55" i="32"/>
  <c r="D54" i="32"/>
  <c r="D53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8" i="32"/>
  <c r="D7" i="32"/>
  <c r="D6" i="32"/>
  <c r="D5" i="32"/>
  <c r="D4" i="32"/>
  <c r="D181" i="31"/>
  <c r="D180" i="31"/>
  <c r="D179" i="31"/>
  <c r="D178" i="31"/>
  <c r="D177" i="31"/>
  <c r="D176" i="31"/>
  <c r="D175" i="31"/>
  <c r="D174" i="31"/>
  <c r="D173" i="31"/>
  <c r="D172" i="31"/>
  <c r="D171" i="31"/>
  <c r="D170" i="31"/>
  <c r="D169" i="31"/>
  <c r="D168" i="31"/>
  <c r="D167" i="31"/>
  <c r="D166" i="31"/>
  <c r="D165" i="31"/>
  <c r="D164" i="31"/>
  <c r="D163" i="31"/>
  <c r="D162" i="31"/>
  <c r="D161" i="31"/>
  <c r="D160" i="31"/>
  <c r="D159" i="31"/>
  <c r="D158" i="31"/>
  <c r="D157" i="31"/>
  <c r="D156" i="31"/>
  <c r="D155" i="31"/>
  <c r="D154" i="31"/>
  <c r="D153" i="31"/>
  <c r="D152" i="31"/>
  <c r="D151" i="31"/>
  <c r="D150" i="31"/>
  <c r="D149" i="31"/>
  <c r="D148" i="31"/>
  <c r="D147" i="31"/>
  <c r="D146" i="31"/>
  <c r="D145" i="31"/>
  <c r="D144" i="31"/>
  <c r="D143" i="31"/>
  <c r="D142" i="31"/>
  <c r="D141" i="31"/>
  <c r="D140" i="31"/>
  <c r="D139" i="31"/>
  <c r="D138" i="31"/>
  <c r="D137" i="31"/>
  <c r="D136" i="31"/>
  <c r="D135" i="31"/>
  <c r="D134" i="31"/>
  <c r="D133" i="31"/>
  <c r="D132" i="31"/>
  <c r="D131" i="31"/>
  <c r="D130" i="31"/>
  <c r="D129" i="31"/>
  <c r="D128" i="31"/>
  <c r="D127" i="31"/>
  <c r="D122" i="31"/>
  <c r="D121" i="31"/>
  <c r="D120" i="31"/>
  <c r="D119" i="31"/>
  <c r="D118" i="31"/>
  <c r="D117" i="31"/>
  <c r="D116" i="31"/>
  <c r="D115" i="31"/>
  <c r="D114" i="31"/>
  <c r="D113" i="31"/>
  <c r="D112" i="31"/>
  <c r="D111" i="31"/>
  <c r="D110" i="31"/>
  <c r="D109" i="31"/>
  <c r="D108" i="31"/>
  <c r="D107" i="31"/>
  <c r="D106" i="31"/>
  <c r="D105" i="31"/>
  <c r="D104" i="31"/>
  <c r="D103" i="31"/>
  <c r="D102" i="31"/>
  <c r="D101" i="31"/>
  <c r="D100" i="31"/>
  <c r="D99" i="31"/>
  <c r="D98" i="31"/>
  <c r="D97" i="31"/>
  <c r="D96" i="31"/>
  <c r="D95" i="31"/>
  <c r="D94" i="31"/>
  <c r="D89" i="31"/>
  <c r="D88" i="31"/>
  <c r="D87" i="31"/>
  <c r="D86" i="31"/>
  <c r="D85" i="31"/>
  <c r="D84" i="31"/>
  <c r="D83" i="31"/>
  <c r="D82" i="31"/>
  <c r="D81" i="31"/>
  <c r="D80" i="31"/>
  <c r="D79" i="31"/>
  <c r="D78" i="31"/>
  <c r="D77" i="31"/>
  <c r="D76" i="31"/>
  <c r="D75" i="31"/>
  <c r="D74" i="31"/>
  <c r="D73" i="31"/>
  <c r="D72" i="31"/>
  <c r="D71" i="31"/>
  <c r="D70" i="31"/>
  <c r="D69" i="31"/>
  <c r="D68" i="31"/>
  <c r="D67" i="31"/>
  <c r="D66" i="31"/>
  <c r="D65" i="31"/>
  <c r="D64" i="31"/>
  <c r="D63" i="31"/>
  <c r="D62" i="31"/>
  <c r="D61" i="31"/>
  <c r="D60" i="31"/>
  <c r="D59" i="31"/>
  <c r="D58" i="31"/>
  <c r="D57" i="31"/>
  <c r="D56" i="31"/>
  <c r="D55" i="31"/>
  <c r="D54" i="31"/>
  <c r="D53" i="31"/>
  <c r="D52" i="31"/>
  <c r="D51" i="31"/>
  <c r="D50" i="31"/>
  <c r="D49" i="31"/>
  <c r="D48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8" i="31"/>
  <c r="D7" i="31"/>
  <c r="D6" i="31"/>
  <c r="D5" i="31"/>
  <c r="D4" i="31"/>
  <c r="I19" i="18"/>
  <c r="F31" i="18"/>
  <c r="H17" i="18"/>
  <c r="I13" i="18"/>
  <c r="D9" i="18"/>
  <c r="G31" i="18" l="1"/>
  <c r="E13" i="25" l="1"/>
  <c r="E12" i="25"/>
  <c r="E11" i="25"/>
  <c r="E10" i="25"/>
  <c r="E9" i="25"/>
  <c r="D19" i="30"/>
  <c r="D17" i="30"/>
  <c r="D13" i="30"/>
  <c r="D22" i="30"/>
  <c r="C17" i="30"/>
  <c r="B17" i="30"/>
  <c r="C13" i="30"/>
  <c r="B13" i="30"/>
  <c r="D35" i="29"/>
  <c r="E21" i="15"/>
  <c r="G21" i="15"/>
  <c r="E20" i="15"/>
  <c r="G20" i="15"/>
  <c r="E34" i="15"/>
  <c r="E32" i="15"/>
  <c r="E31" i="15"/>
  <c r="E29" i="15"/>
  <c r="E28" i="15"/>
  <c r="B30" i="15"/>
  <c r="B29" i="15"/>
  <c r="B28" i="15"/>
  <c r="G22" i="15"/>
  <c r="D30" i="30" l="1"/>
  <c r="C30" i="30"/>
  <c r="B30" i="30"/>
  <c r="C20" i="15"/>
  <c r="F20" i="15"/>
  <c r="D21" i="15"/>
  <c r="D20" i="15"/>
  <c r="B22" i="15"/>
  <c r="B21" i="15"/>
  <c r="B20" i="15"/>
  <c r="G13" i="15"/>
  <c r="E12" i="15"/>
  <c r="E11" i="15"/>
  <c r="D13" i="15"/>
  <c r="D12" i="15"/>
  <c r="D11" i="15"/>
  <c r="C13" i="15"/>
  <c r="C12" i="15"/>
  <c r="C11" i="15"/>
  <c r="B13" i="15"/>
  <c r="B12" i="15"/>
  <c r="B11" i="15"/>
  <c r="K32" i="26"/>
  <c r="K25" i="26"/>
  <c r="K23" i="26"/>
  <c r="I31" i="26"/>
  <c r="I27" i="26"/>
  <c r="I25" i="26"/>
  <c r="I23" i="26"/>
  <c r="K15" i="26"/>
  <c r="K13" i="26"/>
  <c r="K12" i="26"/>
  <c r="K11" i="26"/>
  <c r="I17" i="26"/>
  <c r="I15" i="26"/>
  <c r="I14" i="26"/>
  <c r="I13" i="26"/>
  <c r="I12" i="26"/>
  <c r="I11" i="26"/>
  <c r="C37" i="28"/>
  <c r="D37" i="28"/>
  <c r="D46" i="27"/>
  <c r="E46" i="27"/>
  <c r="F40" i="28"/>
  <c r="D15" i="29" l="1"/>
  <c r="D20" i="29"/>
  <c r="D32" i="29"/>
  <c r="D34" i="29" s="1"/>
  <c r="D22" i="29"/>
  <c r="D40" i="28"/>
  <c r="D36" i="28"/>
  <c r="D34" i="28"/>
  <c r="D24" i="28"/>
  <c r="D28" i="28"/>
  <c r="D30" i="28" s="1"/>
  <c r="D21" i="28"/>
  <c r="D18" i="28"/>
  <c r="D19" i="28" s="1"/>
  <c r="H47" i="27"/>
  <c r="H48" i="27" s="1"/>
  <c r="D51" i="27"/>
  <c r="H38" i="28" l="1"/>
  <c r="F29" i="18"/>
  <c r="F38" i="28"/>
  <c r="C21" i="15" s="1"/>
  <c r="D45" i="28"/>
  <c r="G29" i="18" l="1"/>
  <c r="G32" i="18" s="1"/>
  <c r="F32" i="18"/>
  <c r="E49" i="27"/>
  <c r="E48" i="27"/>
  <c r="E43" i="27"/>
  <c r="E42" i="27"/>
  <c r="E41" i="27"/>
  <c r="E40" i="27"/>
  <c r="E39" i="27"/>
  <c r="E38" i="27"/>
  <c r="E26" i="27"/>
  <c r="E19" i="27"/>
  <c r="E21" i="27" s="1"/>
  <c r="E30" i="27"/>
  <c r="E33" i="27" s="1"/>
  <c r="B32" i="29"/>
  <c r="B34" i="29" s="1"/>
  <c r="C28" i="29"/>
  <c r="C32" i="29" s="1"/>
  <c r="B20" i="29"/>
  <c r="B22" i="29" s="1"/>
  <c r="C18" i="29"/>
  <c r="C15" i="29"/>
  <c r="C40" i="28"/>
  <c r="B40" i="28"/>
  <c r="B39" i="28"/>
  <c r="B37" i="28"/>
  <c r="C36" i="28"/>
  <c r="B36" i="28"/>
  <c r="C34" i="28"/>
  <c r="C45" i="28" s="1"/>
  <c r="E45" i="28" s="1"/>
  <c r="B28" i="28"/>
  <c r="B30" i="28" s="1"/>
  <c r="C24" i="28"/>
  <c r="C21" i="28"/>
  <c r="B18" i="28"/>
  <c r="B19" i="28" s="1"/>
  <c r="C17" i="28"/>
  <c r="C12" i="28"/>
  <c r="C50" i="27"/>
  <c r="D49" i="27"/>
  <c r="C49" i="27"/>
  <c r="D48" i="27"/>
  <c r="C48" i="27"/>
  <c r="C46" i="27"/>
  <c r="B46" i="27"/>
  <c r="C45" i="27"/>
  <c r="B45" i="27"/>
  <c r="C44" i="27"/>
  <c r="B44" i="27"/>
  <c r="D43" i="27"/>
  <c r="C43" i="27"/>
  <c r="B43" i="27"/>
  <c r="D42" i="27"/>
  <c r="C42" i="27"/>
  <c r="B42" i="27"/>
  <c r="D41" i="27"/>
  <c r="C41" i="27"/>
  <c r="B41" i="27"/>
  <c r="D40" i="27"/>
  <c r="C40" i="27"/>
  <c r="B40" i="27"/>
  <c r="D39" i="27"/>
  <c r="C39" i="27"/>
  <c r="B39" i="27"/>
  <c r="D38" i="27"/>
  <c r="C38" i="27"/>
  <c r="B38" i="27"/>
  <c r="C30" i="27"/>
  <c r="C33" i="27" s="1"/>
  <c r="B28" i="27"/>
  <c r="D26" i="27"/>
  <c r="D30" i="27" s="1"/>
  <c r="B26" i="27"/>
  <c r="C21" i="27"/>
  <c r="D19" i="27"/>
  <c r="C19" i="27"/>
  <c r="B19" i="27"/>
  <c r="B21" i="27" s="1"/>
  <c r="D17" i="27"/>
  <c r="B14" i="27"/>
  <c r="J31" i="26"/>
  <c r="I30" i="26"/>
  <c r="I32" i="26" s="1"/>
  <c r="J25" i="26"/>
  <c r="J23" i="26"/>
  <c r="K20" i="26"/>
  <c r="J20" i="26" s="1"/>
  <c r="J18" i="26"/>
  <c r="J16" i="26"/>
  <c r="J15" i="26"/>
  <c r="J14" i="26"/>
  <c r="J13" i="26"/>
  <c r="J12" i="26"/>
  <c r="J11" i="26"/>
  <c r="F11" i="26"/>
  <c r="F12" i="26"/>
  <c r="F13" i="26"/>
  <c r="F14" i="26"/>
  <c r="G14" i="26" s="1"/>
  <c r="F15" i="26"/>
  <c r="F17" i="26"/>
  <c r="F20" i="26"/>
  <c r="H20" i="26" s="1"/>
  <c r="G20" i="26" s="1"/>
  <c r="F23" i="26"/>
  <c r="F25" i="26"/>
  <c r="F27" i="26"/>
  <c r="F31" i="26"/>
  <c r="E11" i="26"/>
  <c r="E12" i="26"/>
  <c r="E13" i="26"/>
  <c r="E15" i="26"/>
  <c r="E17" i="26"/>
  <c r="E25" i="26"/>
  <c r="E30" i="26" s="1"/>
  <c r="E32" i="26" s="1"/>
  <c r="E31" i="26"/>
  <c r="H31" i="26"/>
  <c r="D31" i="26"/>
  <c r="C31" i="26"/>
  <c r="C29" i="26"/>
  <c r="D29" i="26" s="1"/>
  <c r="G27" i="26"/>
  <c r="C27" i="26"/>
  <c r="B27" i="26"/>
  <c r="D26" i="26"/>
  <c r="H25" i="26"/>
  <c r="C25" i="26"/>
  <c r="C24" i="26"/>
  <c r="D24" i="26" s="1"/>
  <c r="H23" i="26"/>
  <c r="C23" i="26"/>
  <c r="B23" i="26"/>
  <c r="D20" i="26"/>
  <c r="C20" i="26"/>
  <c r="B20" i="26"/>
  <c r="G18" i="26"/>
  <c r="D18" i="26"/>
  <c r="H17" i="26"/>
  <c r="C17" i="26"/>
  <c r="G16" i="26"/>
  <c r="H15" i="26"/>
  <c r="C15" i="26"/>
  <c r="B15" i="26"/>
  <c r="D14" i="26"/>
  <c r="C14" i="26"/>
  <c r="H13" i="26"/>
  <c r="C13" i="26"/>
  <c r="B13" i="26"/>
  <c r="H12" i="26"/>
  <c r="C12" i="26"/>
  <c r="B12" i="26"/>
  <c r="H11" i="26"/>
  <c r="C11" i="26"/>
  <c r="B11" i="26"/>
  <c r="D11" i="26" l="1"/>
  <c r="K19" i="26"/>
  <c r="K21" i="26" s="1"/>
  <c r="F30" i="26"/>
  <c r="F32" i="26" s="1"/>
  <c r="J17" i="26"/>
  <c r="D55" i="27"/>
  <c r="D57" i="27" s="1"/>
  <c r="H50" i="27"/>
  <c r="C29" i="29" s="1"/>
  <c r="D29" i="29" s="1"/>
  <c r="I28" i="26" s="1"/>
  <c r="E55" i="27"/>
  <c r="C20" i="29"/>
  <c r="C22" i="29" s="1"/>
  <c r="C47" i="28"/>
  <c r="C18" i="28"/>
  <c r="C19" i="28" s="1"/>
  <c r="B45" i="28"/>
  <c r="B55" i="27"/>
  <c r="B30" i="27"/>
  <c r="B33" i="27" s="1"/>
  <c r="C55" i="27"/>
  <c r="C34" i="29"/>
  <c r="C28" i="28"/>
  <c r="D33" i="27"/>
  <c r="D21" i="27"/>
  <c r="J19" i="26"/>
  <c r="J21" i="26" s="1"/>
  <c r="I19" i="26"/>
  <c r="I21" i="26" s="1"/>
  <c r="D12" i="26"/>
  <c r="D17" i="26"/>
  <c r="F19" i="26"/>
  <c r="F21" i="26" s="1"/>
  <c r="E19" i="26"/>
  <c r="E21" i="26" s="1"/>
  <c r="D13" i="26"/>
  <c r="G23" i="26"/>
  <c r="G30" i="26" s="1"/>
  <c r="D25" i="26"/>
  <c r="D30" i="26" s="1"/>
  <c r="D32" i="26" s="1"/>
  <c r="D15" i="26"/>
  <c r="G25" i="26"/>
  <c r="G31" i="26"/>
  <c r="B19" i="26"/>
  <c r="B21" i="26" s="1"/>
  <c r="G13" i="26"/>
  <c r="G17" i="26"/>
  <c r="B30" i="26"/>
  <c r="B32" i="26" s="1"/>
  <c r="H27" i="26"/>
  <c r="H30" i="26" s="1"/>
  <c r="H32" i="26" s="1"/>
  <c r="H19" i="26"/>
  <c r="H21" i="26" s="1"/>
  <c r="G12" i="26"/>
  <c r="G15" i="26"/>
  <c r="C30" i="26"/>
  <c r="C32" i="26" s="1"/>
  <c r="C19" i="26"/>
  <c r="C21" i="26" s="1"/>
  <c r="D21" i="26" s="1"/>
  <c r="G11" i="26"/>
  <c r="F55" i="27" l="1"/>
  <c r="C38" i="29"/>
  <c r="C30" i="28"/>
  <c r="D19" i="26"/>
  <c r="G19" i="26"/>
  <c r="G21" i="26" s="1"/>
  <c r="G32" i="26"/>
  <c r="B29" i="29" l="1"/>
  <c r="B28" i="26" l="1"/>
  <c r="F28" i="26"/>
  <c r="G28" i="26"/>
  <c r="H28" i="26" l="1"/>
  <c r="E14" i="25"/>
  <c r="D14" i="25"/>
  <c r="F13" i="25"/>
  <c r="F12" i="25"/>
  <c r="F11" i="25"/>
  <c r="F10" i="25"/>
  <c r="F9" i="25"/>
  <c r="F14" i="25" l="1"/>
  <c r="H15" i="18"/>
  <c r="H12" i="18"/>
  <c r="I14" i="18" l="1"/>
  <c r="E18" i="18" l="1"/>
  <c r="E35" i="15" l="1"/>
  <c r="B31" i="15"/>
  <c r="G23" i="15"/>
  <c r="F23" i="15"/>
  <c r="D23" i="15"/>
  <c r="G14" i="15"/>
  <c r="F14" i="15"/>
  <c r="E14" i="15"/>
  <c r="D14" i="15"/>
  <c r="C14" i="15"/>
  <c r="B14" i="15"/>
  <c r="H13" i="18"/>
  <c r="H11" i="18"/>
  <c r="F18" i="18" l="1"/>
  <c r="H10" i="18"/>
  <c r="H21" i="15"/>
  <c r="H22" i="15"/>
  <c r="B23" i="15"/>
  <c r="H12" i="15"/>
  <c r="H13" i="15"/>
  <c r="H11" i="15"/>
  <c r="E23" i="15"/>
  <c r="C23" i="15" l="1"/>
  <c r="H20" i="15"/>
  <c r="G18" i="18"/>
  <c r="I9" i="18"/>
  <c r="H14" i="15"/>
  <c r="K30" i="26"/>
  <c r="J27" i="26"/>
  <c r="J30" i="26"/>
  <c r="J32" i="26"/>
  <c r="H23" i="15" l="1"/>
  <c r="H16" i="18"/>
  <c r="H18" i="18" s="1"/>
  <c r="I18" i="18"/>
  <c r="I20" i="18" s="1"/>
</calcChain>
</file>

<file path=xl/sharedStrings.xml><?xml version="1.0" encoding="utf-8"?>
<sst xmlns="http://schemas.openxmlformats.org/spreadsheetml/2006/main" count="921" uniqueCount="480">
  <si>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</si>
  <si>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</si>
  <si>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</si>
  <si>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</si>
  <si>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</si>
  <si>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</si>
  <si>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</si>
  <si>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</si>
  <si>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</si>
  <si>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</si>
  <si>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</si>
  <si>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</si>
  <si>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</si>
  <si>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</si>
  <si>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</si>
  <si>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</si>
  <si>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</si>
  <si>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</si>
  <si>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</si>
  <si>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</si>
  <si>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</si>
  <si>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</si>
  <si>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</si>
  <si>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</si>
  <si>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</si>
  <si>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</si>
  <si>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</si>
  <si>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</si>
  <si>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</si>
  <si>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</si>
  <si>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</si>
  <si>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</si>
  <si>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</si>
  <si>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</si>
  <si>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</si>
  <si>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</si>
  <si>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</si>
  <si>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</si>
  <si>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</si>
  <si>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</si>
  <si>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</si>
  <si>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</si>
  <si>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</si>
  <si>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</si>
  <si>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</si>
  <si>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</si>
  <si>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</si>
  <si>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</si>
  <si>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</si>
  <si>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</si>
  <si>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</si>
  <si>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</si>
  <si>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</si>
  <si>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</si>
  <si>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</si>
  <si>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</si>
  <si>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</si>
  <si>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</si>
  <si>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</si>
  <si>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</si>
  <si>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</si>
  <si>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</si>
  <si>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</si>
  <si>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</si>
  <si>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</si>
  <si>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</si>
  <si>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</si>
  <si>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</si>
  <si>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</si>
  <si>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</si>
  <si>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Összesen:</t>
  </si>
  <si>
    <t>Kistérségi Egyesített Szociális Intézet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</si>
  <si>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</si>
  <si>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</si>
  <si>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</si>
  <si>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</si>
  <si>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</si>
  <si>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</si>
  <si>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</si>
  <si>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</si>
  <si>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</si>
  <si>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</si>
  <si>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</si>
  <si>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</si>
  <si>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</si>
  <si>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</si>
  <si>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</si>
  <si>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</si>
  <si>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</si>
  <si>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Bérkompenzáció</t>
  </si>
  <si>
    <t>Ellátottak pénzbeli juttatásai</t>
  </si>
  <si>
    <t>Elvonások és befizetések</t>
  </si>
  <si>
    <t>Felhalmozási célú pénzeszköz átadás</t>
  </si>
  <si>
    <t>Kiadások és Bevételek működési egyensúlya</t>
  </si>
  <si>
    <t>Család és Gyermekjóléti Központ</t>
  </si>
  <si>
    <t>Család- és Gyermekjóléti Központ</t>
  </si>
  <si>
    <t>teljesítés</t>
  </si>
  <si>
    <t>Teljesítés</t>
  </si>
  <si>
    <t>adatok  Ft-ban</t>
  </si>
  <si>
    <t>Működési kiadások  Ft teljesítés</t>
  </si>
  <si>
    <t>Működési bevételek Ft teljesítés</t>
  </si>
  <si>
    <t>Felhalmozási kiadások teljesítés</t>
  </si>
  <si>
    <t>Felhalmozási kiadások Ft</t>
  </si>
  <si>
    <t>Felhalmozási bevételek Ft</t>
  </si>
  <si>
    <t>Felhalmozási bevétel teljesítés</t>
  </si>
  <si>
    <t xml:space="preserve">Mosonmagyaróvár Térségi Társulás </t>
  </si>
  <si>
    <t xml:space="preserve">Kistérségi Egyesített Szociális Intézmény felújítási alapból </t>
  </si>
  <si>
    <t>KESZI maradványból</t>
  </si>
  <si>
    <t>CSGYK maradványból</t>
  </si>
  <si>
    <t>KESZI saját bevételből</t>
  </si>
  <si>
    <t>CSGYK saját bevétel</t>
  </si>
  <si>
    <t>3. SZÁMÚ MELLÉKLET</t>
  </si>
  <si>
    <t>ÁLLAMI TÁMOGATÁS</t>
  </si>
  <si>
    <t>5. számú melléklet</t>
  </si>
  <si>
    <t>Jogcím</t>
  </si>
  <si>
    <t>Eredeti előirányzat</t>
  </si>
  <si>
    <t>Módosított előirányzat</t>
  </si>
  <si>
    <t>Elszámolás szerinti különbözet</t>
  </si>
  <si>
    <t>Család és Gyermekjóléti Szolgálat</t>
  </si>
  <si>
    <t>III.3.c.</t>
  </si>
  <si>
    <t>III.3.a.</t>
  </si>
  <si>
    <t>Szociális Étkeztetés</t>
  </si>
  <si>
    <t>Járó támogatás</t>
  </si>
  <si>
    <t xml:space="preserve">III.3.d. </t>
  </si>
  <si>
    <t>III.3.f (2)</t>
  </si>
  <si>
    <t>III.3.g (2) (3) (6)</t>
  </si>
  <si>
    <t>Fogyatékos személyek nappali intézményi ellátása, foglalkoztatásban részesülő fogyatékos személyek, demens személyek nappali ellátása</t>
  </si>
  <si>
    <t>153 fő</t>
  </si>
  <si>
    <t>10 fő,                               17fő,                          21 fő</t>
  </si>
  <si>
    <t>III.3. i. (2)</t>
  </si>
  <si>
    <t>hajléktalanok napplai intézményi ellátása</t>
  </si>
  <si>
    <t>36 fő</t>
  </si>
  <si>
    <t>III.3.k</t>
  </si>
  <si>
    <t>hajléktalanok átmeneti szállása</t>
  </si>
  <si>
    <t>III.4.</t>
  </si>
  <si>
    <t>szakmai dolgozók bértámogatása</t>
  </si>
  <si>
    <t>III.4. b</t>
  </si>
  <si>
    <t>intézményi- üzemeltetési támgoatás</t>
  </si>
  <si>
    <t>Időskorúak nappali intézményi ellátása</t>
  </si>
  <si>
    <t>KESZI</t>
  </si>
  <si>
    <t>CSGYK</t>
  </si>
  <si>
    <t>Mindösszesen</t>
  </si>
  <si>
    <t>Előző időszak</t>
  </si>
  <si>
    <t>Tárgyi időszak</t>
  </si>
  <si>
    <t>A/I Immateriális javak (=A/I/1+A/I/2+A/I/3)</t>
  </si>
  <si>
    <t>A/II Tárgyi eszközök  (=A/II/1+...+A/II/5)</t>
  </si>
  <si>
    <t>A) NEMZETI VAGYONBA TARTOZÓ BEFEKTETETT ESZKÖZÖK (=A/I+A/II+A/III+A/IV)</t>
  </si>
  <si>
    <t>B/I Készletek (=B/I/1+…+B/I/5)</t>
  </si>
  <si>
    <t>B) NEMZETI VAGYONBA TARTOZÓ FORGÓESZKÖZÖK (= B/I+B/II)</t>
  </si>
  <si>
    <t>C/II Pénztárak, csekkek, betétkönyvek (=C/II/1+C/II/2+C/II/3)</t>
  </si>
  <si>
    <t>C/III Forintszámlák (=C/III/1+C/III/2)</t>
  </si>
  <si>
    <t>C) PÉNZESZKÖZÖK (=C/I+…+C/IV)</t>
  </si>
  <si>
    <t>D/I Költségvetési évben esedékes követelések (=D/I/1+…+D/I/8)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</si>
  <si>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</si>
  <si>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</si>
  <si>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</si>
  <si>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</si>
  <si>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</si>
  <si>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</si>
  <si>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</si>
  <si>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</si>
  <si>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E) EGYÉB SAJÁTOS ELSZÁMOLÁSOK (=E/I+E/II+E/III)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</si>
  <si>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</si>
  <si>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</si>
  <si>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</si>
  <si>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</si>
  <si>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</si>
  <si>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G/III/3 Pénzeszközön kívüli egyéb eszközök induláskori értéke és változásai</t>
  </si>
  <si>
    <t>G/III Egyéb eszközök induláskori értéke és változásai (=G/III/1+G/III/2+G/III/3)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</si>
  <si>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</si>
  <si>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</si>
  <si>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</si>
  <si>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</si>
  <si>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 Költségvetési évben esedékes kötelezettségek (=H/I/1+…+H/I/9)</t>
  </si>
  <si>
    <t>H/II/3 Költségvetési évet követően esedékes kötelezettségek dologi kiadásokra</t>
  </si>
  <si>
    <t>H/II Költségvetési évet követően esedékes kötelezettségek (=H/II/1+…+H/II/9)</t>
  </si>
  <si>
    <t>H/III/1 Kapott előlegek</t>
  </si>
  <si>
    <t>H/III/5 Nemzeti vagyonba tartozó befektetett eszközökkel kapcsolatos egyes kötelezettség jellegű sajátos elszámolások</t>
  </si>
  <si>
    <t>H/III/8 Letétre, megőrzésre, fedezetkezelésre átvett pénzeszközök, biztosítékok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</si>
  <si>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</si>
  <si>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</si>
  <si>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</si>
  <si>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J) PASSZÍV IDŐBELI ELHATÁROLÁSOK (=J/1+J/2+J/3)</t>
  </si>
  <si>
    <t>FORRÁSOK ÖSSZESEN (=G+H+I+J)</t>
  </si>
  <si>
    <t>Összevont vagyonmérleg</t>
  </si>
  <si>
    <t>A/II/2 Gépek, berendezések, felszerelések, járművek</t>
  </si>
  <si>
    <t>A/II/4 Beruházások, felújítások</t>
  </si>
  <si>
    <t>D/III/1 Adott előlegek (=D/III/1a+…+D/III/1f)</t>
  </si>
  <si>
    <t>D/III/1e - ebből: foglalkoztatottaknak adott előlegek</t>
  </si>
  <si>
    <t>A/II/1 Ingatlanok és a kapcsolódó vagyoni értékű jogok</t>
  </si>
  <si>
    <t>02 Eszközök és szolgáltatások értékesítése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</si>
  <si>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</si>
  <si>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</si>
  <si>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</si>
  <si>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</si>
  <si>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</si>
  <si>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</si>
  <si>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</si>
  <si>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</si>
  <si>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</si>
  <si>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</si>
  <si>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</si>
  <si>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</si>
  <si>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</si>
  <si>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</si>
  <si>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</si>
  <si>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</si>
  <si>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</si>
  <si>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20 Egyéb kapott (járó) kamatok és kamatjellegű eredményszemléletű bevételek</t>
  </si>
  <si>
    <t>VIII Pénzügyi műveletek eredményszemléletű bevételei (=17+18+19+20+21)</t>
  </si>
  <si>
    <t>B)  PÉNZÜGYI MŰVELETEK EREDMÉNYE (=VIII-IX)</t>
  </si>
  <si>
    <t>C)  MÉRLEG SZERINTI EREDMÉNY (=±A±B)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</si>
  <si>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</si>
  <si>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</si>
  <si>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</si>
  <si>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</si>
  <si>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</si>
  <si>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</si>
  <si>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</si>
  <si>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</si>
  <si>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</si>
  <si>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Összeg</t>
  </si>
  <si>
    <t>011130 Önkormányzatok és önkormányzati hivatalok jogalkotó és általános igazgatási tevékenysége</t>
  </si>
  <si>
    <t>018030 Támogatási célú finanszírozási műveletek</t>
  </si>
  <si>
    <t>084032 Civil szervezetek programtámogatása</t>
  </si>
  <si>
    <t>101221 Fogyatékossággal élők nappali ellátása</t>
  </si>
  <si>
    <t>102023 Időskorúak tartós bentlakásos ellátása</t>
  </si>
  <si>
    <t>102024 Demens betegek tartós bentlakásos ellátása</t>
  </si>
  <si>
    <t>102025 Időskorúak átmeneti ellátása</t>
  </si>
  <si>
    <t>102026 Demens betegek átmeneti ellátása</t>
  </si>
  <si>
    <t>102031 Idősek nappali ellátása</t>
  </si>
  <si>
    <t>102032 Demens betegek nappali ellátása</t>
  </si>
  <si>
    <t>104012 Gyermekek átmeneti ellátása</t>
  </si>
  <si>
    <t>104030 Gyermekek napközbeni ellátása</t>
  </si>
  <si>
    <t>104042 Család és gyermekjóléti szolgáltatások</t>
  </si>
  <si>
    <t>104043 Család és gyermekjóléti központ</t>
  </si>
  <si>
    <t>107013 Hajléktalanok átmeneti ellátása</t>
  </si>
  <si>
    <t>107015 Hajléktalanok nappali ellátása</t>
  </si>
  <si>
    <t>107051 Szociális étkeztetés</t>
  </si>
  <si>
    <t>107052 Házi segítségnyújtás</t>
  </si>
  <si>
    <t>107053 Jelzőrendszeres házi segítségnyújtás</t>
  </si>
  <si>
    <t>Személyi juttatások (=15+19) (K1)</t>
  </si>
  <si>
    <t>Munkaadókat terhelő járulékok és szociális hozzájárulási adó (=22+…+28) (K2)</t>
  </si>
  <si>
    <t>Dologi kiadások (=32+35+46+49+60) (K3)</t>
  </si>
  <si>
    <t>Ellátottak pénzbeli juttatásai (=62+63+74+75+83+93+98+101) (K4)</t>
  </si>
  <si>
    <t>Egyéb működési célú támogatások államháztartáson belülre (=152+…+161) (K506)</t>
  </si>
  <si>
    <t>Egyéb működési célú támogatások államháztartáson kívülre (=180+…+189) (K512)</t>
  </si>
  <si>
    <t>Egyéb működési célú kiadások (=122+127+128+129+140+151+162+164+176+177+178+179+190) (K5)</t>
  </si>
  <si>
    <t>Immateriális javak beszerzése, létesítése (K61)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</si>
  <si>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</si>
  <si>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</si>
  <si>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</si>
  <si>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(=192+193+195+…+199) (K6)</t>
  </si>
  <si>
    <t>Ingatlanok felújítása (K71)</t>
  </si>
  <si>
    <t>Felújítási célú előzetesen felszámított általános forgalmi adó (K74)</t>
  </si>
  <si>
    <t>Felújítások (=201+...+204) (K7)</t>
  </si>
  <si>
    <t>Költségvetési kiadások (=20+21+61+121+191+200+205+267) (K1-K8)</t>
  </si>
  <si>
    <t>Központi, irányító szervi támogatások folyósítása (K915)</t>
  </si>
  <si>
    <t>Belföldi finanszírozás kiadásai (=274+287+…+293+296) (K91)</t>
  </si>
  <si>
    <t>Finanszírozási kiadások (=297+305+306+307) (K9)</t>
  </si>
  <si>
    <t>Kiadások összesen (=268+308) (K1-K9)</t>
  </si>
  <si>
    <t>Egyéb működési célú támogatások bevételei államháztartáson belülről (=33+…+42) (B16)</t>
  </si>
  <si>
    <t>ebből: elkülönített állami pénzalapok (B16)</t>
  </si>
  <si>
    <t>ebből: helyi önkormányzatok és költségvetési szerveik (B16)</t>
  </si>
  <si>
    <t>Működési célú támogatások államháztartáson belülről (=07+...+10+21+32) (B1)</t>
  </si>
  <si>
    <t>Működési bevételek (=186+187+190+192+199+…+201+208+216+217+218) (B4)</t>
  </si>
  <si>
    <t>Egyéb működési célú átvett pénzeszközök (=244+…+255) (B65)</t>
  </si>
  <si>
    <t>ebből: nonprofit gazdasági társaságok (B65)</t>
  </si>
  <si>
    <t>Működési célú átvett pénzeszközök (=231+...+234+244) (B6)</t>
  </si>
  <si>
    <t>Költségvetési bevételek (=43+79+185+221+230+256+282) (B1-B7)</t>
  </si>
  <si>
    <t>Előző év költségvetési maradványának igénybevétele (B8131)</t>
  </si>
  <si>
    <t>Maradvány igénybevétele (=295+296) (B813)</t>
  </si>
  <si>
    <t>Központi, irányító szervi támogatás (B816)</t>
  </si>
  <si>
    <t>Belföldi finanszírozás bevételei (=287+294+297+…+302+305) (B81)</t>
  </si>
  <si>
    <t>Finanszírozási bevételek (=306+312+313+314) (B8)</t>
  </si>
  <si>
    <t>Bevételek összesen (283+315) (B1-B8)</t>
  </si>
  <si>
    <t>Áht. Belüli pénzeszköz átadás</t>
  </si>
  <si>
    <t>.= megállapodás alapján Hivatal részére átadott támogatás</t>
  </si>
  <si>
    <t>Áht. Kívüli pénzeszköz átadás</t>
  </si>
  <si>
    <t>.= Aranypor kiadvány támogatása</t>
  </si>
  <si>
    <t>.= Karolina Kórház - Rendelőintézet eszközbeszerzéséhez kapcsolódó alapítványi támogatás</t>
  </si>
  <si>
    <t>Összes pénzeszköz átadás intézményfinanszírozáson kívül</t>
  </si>
  <si>
    <t>Teljesítés  Ft-ban</t>
  </si>
  <si>
    <t>Mosonmagyaróvár Térségi Társulás tagönkormányzati által teljesített befizetések</t>
  </si>
  <si>
    <t>Előirányzat Ft</t>
  </si>
  <si>
    <t>Teljesített befizetés Ft</t>
  </si>
  <si>
    <t>Tartozás Ft</t>
  </si>
  <si>
    <t>Megjegyzés Ft</t>
  </si>
  <si>
    <t>Társulási tagdíj</t>
  </si>
  <si>
    <t>Gyermekjólét támogatása</t>
  </si>
  <si>
    <t>felhasználás a KGYCSSZK működéséhez</t>
  </si>
  <si>
    <t>Karolina Kórház - Rendelőintézet eszközbeszerzés támogatása</t>
  </si>
  <si>
    <t>Szolidaritási alap</t>
  </si>
  <si>
    <t>Felújítási alap</t>
  </si>
  <si>
    <t>Térségi Társulás illetve KESZI finanszírozásra használva</t>
  </si>
  <si>
    <t>11. számú melléklet</t>
  </si>
  <si>
    <t>12. számú melléklet</t>
  </si>
  <si>
    <t>.= Mosonmagyaróvár és Környéke Nyugdíjas Egyesület támogatása</t>
  </si>
  <si>
    <t>2017. ÉVI KÖLTSÉGVETÉSI HATÁROZAT MÓDOSÍTÁSÁHOZ</t>
  </si>
  <si>
    <t>2017. évi költségvetéséről szóló 2/2017. (II.21.) TT. határozatot</t>
  </si>
  <si>
    <t>végrehajtásáról szóló …/2018. (IV…...) TT. határozat</t>
  </si>
  <si>
    <t>PÉNZFORGALMI MÉRLEG</t>
  </si>
  <si>
    <t xml:space="preserve"> előirányzat 2017.</t>
  </si>
  <si>
    <t>előirányzat 2017.12.31</t>
  </si>
  <si>
    <t xml:space="preserve"> 2017.12.31</t>
  </si>
  <si>
    <t>előirányzat 2017.</t>
  </si>
  <si>
    <t>Irányító szervi támogatás részletezése 2017. év eredeti és módosítások Ft-ban</t>
  </si>
  <si>
    <t>2016. évi</t>
  </si>
  <si>
    <t>2017. évi eredeti</t>
  </si>
  <si>
    <t>2017.12.31. módosított</t>
  </si>
  <si>
    <t>Összevont ágazati pótlék</t>
  </si>
  <si>
    <t>Beszedett tagdíjakból</t>
  </si>
  <si>
    <t>Jubileumi jutalom</t>
  </si>
  <si>
    <t>Felmentési bér</t>
  </si>
  <si>
    <t>Felújítási alapból átadott előirányzat</t>
  </si>
  <si>
    <t>előirányzat 2017.12.31.</t>
  </si>
  <si>
    <t>Irányító szervi támogatás részletezése 2017. év eredeti és a módosítások</t>
  </si>
  <si>
    <t>2017. év eredeti</t>
  </si>
  <si>
    <t>2017.12.31 módosított</t>
  </si>
  <si>
    <t>Változás</t>
  </si>
  <si>
    <t>Gyermekek átmeneti int. Ellátása, állami támogatás</t>
  </si>
  <si>
    <t>GYÁÓ bértámogatás és intézményüzemeltetési támogatás</t>
  </si>
  <si>
    <t>Térségi Társulástól érkező támogatás (tagdíj)</t>
  </si>
  <si>
    <t>Felújítási Alap terhére kapott előirányzat</t>
  </si>
  <si>
    <t>Mosonmagyaróvár, 2018. április</t>
  </si>
  <si>
    <t>2017. ÉVI KÖLTSÉGVETÉS VÉGREHAJTÁSÁRÓL SZÓLÓ HATÁROZAT</t>
  </si>
  <si>
    <t>2017. ÉVI KÖLTSÉGVETÉS VÉRGEHAJTÁSÁRÓL SZÓLÓ HATÁROZAT</t>
  </si>
  <si>
    <t>Teljesítés 2017.12.31</t>
  </si>
  <si>
    <t>Minimálbér és garantált bérminimum növekmény támogatása</t>
  </si>
  <si>
    <t xml:space="preserve">2017. ÉVI KÖLTSÉGVETÉS VÉGREHAJTÁSÁRÓL SZÓLÓ HATÁROZAT </t>
  </si>
  <si>
    <t>2017. ÉVI KÖLTSÉGVETÉS VÉGREHAJTÁSÁRÓL SZÓLÓ HATÁROZATÁHOZ</t>
  </si>
  <si>
    <t>ÁLLAMI</t>
  </si>
  <si>
    <t>2017. ÉVI KÖLTSÉGVETÉSI VÉGREHAJTÁSÁRÓL SZÓLÓ HATÁROZAT MELLÉKLETE</t>
  </si>
  <si>
    <t>2017. évi teljesítés</t>
  </si>
  <si>
    <t>Feladatfinanszírozás (Állami)</t>
  </si>
  <si>
    <t>Állami támogatás (normatív)</t>
  </si>
  <si>
    <t>Család és Gyermekjóléti Központ felújítási alapból</t>
  </si>
  <si>
    <t>és felügyelete alá tartozó költségvetési szerv</t>
  </si>
  <si>
    <t>adatok: fő-ben</t>
  </si>
  <si>
    <t>2017. január 1.</t>
  </si>
  <si>
    <t>2017. december 31.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</si>
  <si>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</si>
  <si>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</si>
  <si>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</si>
  <si>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</si>
  <si>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</si>
  <si>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</si>
  <si>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2017.   december 31.</t>
  </si>
  <si>
    <t xml:space="preserve">átlagos </t>
  </si>
  <si>
    <t>statisztikai létszám</t>
  </si>
  <si>
    <t>2017. évi költségvetés  végrehajtásáról szóló határozat</t>
  </si>
  <si>
    <t>Költségvetési engedélyzett létszámhely és teljesítés</t>
  </si>
  <si>
    <t>2017. évben</t>
  </si>
  <si>
    <t>410 fő</t>
  </si>
  <si>
    <t>45 fő</t>
  </si>
  <si>
    <t>Fajlagos mutató eredeti</t>
  </si>
  <si>
    <t>Fajlagos mutató elszámolás szerint</t>
  </si>
  <si>
    <t>414 fő</t>
  </si>
  <si>
    <t>160 fő</t>
  </si>
  <si>
    <t>49 fő</t>
  </si>
  <si>
    <t>12 fő,                  15 fő,                        19 fő</t>
  </si>
  <si>
    <t>38 fő</t>
  </si>
  <si>
    <t>35 fő</t>
  </si>
  <si>
    <t>Összevont ágazgati pótlék</t>
  </si>
  <si>
    <t>Minimálbér, garantált illetményalap változás miatti támogatás</t>
  </si>
  <si>
    <t>Térségi Társulás vagyon mérleg</t>
  </si>
  <si>
    <t>Változás előző</t>
  </si>
  <si>
    <t>2016. év</t>
  </si>
  <si>
    <t>2017. év</t>
  </si>
  <si>
    <t>évhez képest</t>
  </si>
  <si>
    <t>C/III/1 Kincstáron kívüli forintszámlák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</si>
  <si>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</si>
  <si>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</si>
  <si>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D/I/4d - ebből: költségvetési évben esedékes követelések kiszámlázott általános forgalmi adóra</t>
  </si>
  <si>
    <t>J/3 Halasztott eredményszemléletű bevételek</t>
  </si>
  <si>
    <t>6/1. számú melléklet</t>
  </si>
  <si>
    <t>Vagyonmérleg</t>
  </si>
  <si>
    <t>Eltérés előző évhez</t>
  </si>
  <si>
    <t>képest</t>
  </si>
  <si>
    <t>B/I/1 Vásárolt készletek</t>
  </si>
  <si>
    <t>C/II/1 Forintpénztár</t>
  </si>
  <si>
    <t>D/I/4c - ebből: költségvetési évben esedékes követelések ellátási díjakra</t>
  </si>
  <si>
    <t>D/I/4e - ebből: költségvetési évben esedékes követelések általános forgalmi adó visszatérítésére</t>
  </si>
  <si>
    <t>D/I/4i - ebből: költségvetési évben esedékes követelések egyéb működési bevételekre</t>
  </si>
  <si>
    <t>6/2. számú melléklet</t>
  </si>
  <si>
    <t>6/3. számú melléklet</t>
  </si>
  <si>
    <t>Változás előző évhez</t>
  </si>
  <si>
    <t>6/4. számú melléklet</t>
  </si>
  <si>
    <t>Eredménykimutatás</t>
  </si>
  <si>
    <t xml:space="preserve">Változás az előző </t>
  </si>
  <si>
    <t>Térségi Társulás</t>
  </si>
  <si>
    <t>26 Pénzügyi műveletek egyéb ráfordításai (&gt;=26a+26b)</t>
  </si>
  <si>
    <t>IX Pénzügyi műveletek ráfordításai (=22+23+24+25+26)</t>
  </si>
  <si>
    <t>7/1. számú melléklet</t>
  </si>
  <si>
    <t xml:space="preserve">Változás az </t>
  </si>
  <si>
    <t>előző évhez képest</t>
  </si>
  <si>
    <t>7/2. számú melléklet</t>
  </si>
  <si>
    <t xml:space="preserve">Eltérés </t>
  </si>
  <si>
    <t>7/3. számú melléklet</t>
  </si>
  <si>
    <t xml:space="preserve">Változás </t>
  </si>
  <si>
    <t>összevont</t>
  </si>
  <si>
    <t>7/4. számú melléklet</t>
  </si>
  <si>
    <t>Maradvány kimutatás</t>
  </si>
  <si>
    <t>8/1. számú melléklet</t>
  </si>
  <si>
    <t>Maradványkimutatás</t>
  </si>
  <si>
    <t>8/2. számú melléklet</t>
  </si>
  <si>
    <t>8/3. számú melléklet</t>
  </si>
  <si>
    <t>8/4. számú melléklet</t>
  </si>
  <si>
    <t>Mosonmagyaróvár Térségi Társulás és irányítása alatt álló költségvetési szeveinek pénzforgalmi kiadásai kormányzati funkciónként                                                                                                  9. számú melléklet</t>
  </si>
  <si>
    <t>062020 Településfejlesztési projektek és támogatásuk</t>
  </si>
  <si>
    <t>107030 Szociális foglalkoztatás, fejlesztő foglalkoztatás</t>
  </si>
  <si>
    <t>Törvény szerinti illetmények, munkabérek (K1101)</t>
  </si>
  <si>
    <t>Céljuttatás, projektprémium (K1103)</t>
  </si>
  <si>
    <t>Készenléti, ügyeleti, helyettesítési díj, túlóra, túlszolgálat (K1104)</t>
  </si>
  <si>
    <t>Jubileumi jutalom (K1106)</t>
  </si>
  <si>
    <t>Béren kívüli juttatások (K1107)</t>
  </si>
  <si>
    <t>Közlekedési költségtérítés (K1109)</t>
  </si>
  <si>
    <t>Egyéb költségtérítések (K1110)</t>
  </si>
  <si>
    <t>Foglalkoztatottak egyéb személyi juttatásai (&gt;=14) (K1113)</t>
  </si>
  <si>
    <t>Foglalkoztatottak személyi juttatásai (=01+…+13) (K11)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</si>
  <si>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</si>
  <si>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</si>
  <si>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</si>
  <si>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</si>
  <si>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</si>
  <si>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</si>
  <si>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</si>
  <si>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munkáltatót terhelő személyi jövedelemadó (K2)</t>
  </si>
  <si>
    <t>Szakmai anyagok beszerzése (K311)</t>
  </si>
  <si>
    <t>Üzemeltetési anyagok beszerzése (K312)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</si>
  <si>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</si>
  <si>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</si>
  <si>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</si>
  <si>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</si>
  <si>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</si>
  <si>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</si>
  <si>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</si>
  <si>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Karbantartási, kisjavítási szolgáltatások (K334)</t>
  </si>
  <si>
    <t>Közvetített szolgáltatások  (&gt;=42)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</si>
  <si>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</si>
  <si>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</si>
  <si>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</si>
  <si>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</si>
  <si>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</si>
  <si>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</si>
  <si>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</si>
  <si>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</si>
  <si>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</si>
  <si>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Egyéb pénzügyi műveletek kiadásai (&gt;=56+…+58) (K354)</t>
  </si>
  <si>
    <t>Egyéb dologi kiadások (K355)</t>
  </si>
  <si>
    <t>Különféle befizetések és egyéb dologi kiadások (=50+51+52+55+59) (K35)</t>
  </si>
  <si>
    <t>Intézményi ellátottak pénzbeli juttatásai (&gt;=99+100) (K47)</t>
  </si>
  <si>
    <t>ebből: helyi önkormányzatok és költségvetési szerveik (K506)</t>
  </si>
  <si>
    <t>ebből: egyéb civil szervezetek (K512)</t>
  </si>
  <si>
    <t>ebből: egyéb fejezeti kezelésű előirányzatok (B16)</t>
  </si>
  <si>
    <t>Egyéb felhalmozási célú támogatások bevételei államháztartáson belülről (=69+…+78) (B25)</t>
  </si>
  <si>
    <t>ebből: fejezeti kezelésű előirányzatok EU-s programokra és azok hazai társfinanszírozása (B25)</t>
  </si>
  <si>
    <t>Felhalmozási célú támogatások államháztartáson belülről (=44+45+46+57+68) (B2)</t>
  </si>
  <si>
    <t>Készletértékesítés ellenértéke (B401)</t>
  </si>
  <si>
    <t>Szolgáltatások ellenértéke (&gt;=188+189) (B402)</t>
  </si>
  <si>
    <t>Közvetített szolgáltatások ellenértéke  (&gt;=191) (B403)</t>
  </si>
  <si>
    <t>ebből: államháztartáson belül (B403)</t>
  </si>
  <si>
    <t>Ellátási díjak (B405)</t>
  </si>
  <si>
    <t>Kiszámlázott általános forgalmi adó (B406)</t>
  </si>
  <si>
    <t>Egyéb kapott (járó) kamatok és kamatjellegű bevételek (&gt;=206+207) (B4082)</t>
  </si>
  <si>
    <t>Kamatbevételek és más nyereségjellegű bevételek (=202+205) (B408)</t>
  </si>
  <si>
    <t>Biztosító által fizetett kártérítés (B410)</t>
  </si>
  <si>
    <t>Egyéb működési bevételek (&gt;=219+220) (B411)</t>
  </si>
  <si>
    <t>ebből: kiadások visszatérítései (B411)</t>
  </si>
  <si>
    <t>Mosonmagyaróvár Térségi Társulás és irányítása alatt álló költségvetési szeveinek pénzforgalmi bevételei kormányzati funkciónként                                                                                                  10. számú melléklet</t>
  </si>
  <si>
    <t>.=Szent Kristóf mentőalapítvány</t>
  </si>
  <si>
    <t xml:space="preserve">.= </t>
  </si>
  <si>
    <t>Fejlesztő foglalkoztatás támogatás KESZI</t>
  </si>
  <si>
    <t>4. számú melléklet</t>
  </si>
  <si>
    <t>- ebből közfoglalkoztatott</t>
  </si>
  <si>
    <t xml:space="preserve">Nem került felhasználásra, elkülönített számlán rendelkezésre áll. 2017.12.31-én záró egyenleg 2.365.620 Ft. </t>
  </si>
  <si>
    <t>a Tásulás kiegészítette a támogatást 293.500 Ft-tal, és a kórházi alapítványnak átadásra került az 1.840e Ft</t>
  </si>
  <si>
    <t>- ebből CSGYK-t érintő elszámolási kötelezettség</t>
  </si>
  <si>
    <t>- ebből KESZI-t érintő elszámolási kötelezettség</t>
  </si>
  <si>
    <t>KESZI részére átadott forrás 240.005 Ft, CSGYK részére átadott forrás 1.266.698 Ft. 2017. december 31-én rendelkezésre álló egyenleg 8.803.734 Ft. A felújítási alapra 2017-ben vállalt kötelezettség, de 2018-ban történt kifizetés volt a KESZI lift felújítása, mely bruttó 6.280.150 Ft volt.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</si>
</sst>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48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11"/>
      <color theme="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8" fontId="18" fillId="0" borderId="0" applyBorder="0" applyProtection="0"/>
    <xf numFmtId="164" fontId="18" fillId="0" borderId="0" applyBorder="0" applyProtection="0"/>
    <xf numFmtId="169" fontId="4" fillId="0" borderId="0" applyFont="0" applyFill="0" applyBorder="0" applyAlignment="0" applyProtection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164" fontId="20" fillId="0" borderId="0" applyBorder="0" applyProtection="0"/>
    <xf numFmtId="164" fontId="20" fillId="0" borderId="0" applyBorder="0" applyProtection="0"/>
    <xf numFmtId="0" fontId="18" fillId="0" borderId="0" applyNumberFormat="0" applyBorder="0" applyProtection="0"/>
    <xf numFmtId="0" fontId="18" fillId="0" borderId="0" applyNumberFormat="0" applyBorder="0" applyProtection="0"/>
    <xf numFmtId="0" fontId="21" fillId="0" borderId="0" applyNumberFormat="0" applyBorder="0" applyProtection="0"/>
    <xf numFmtId="170" fontId="21" fillId="0" borderId="0" applyBorder="0" applyProtection="0"/>
    <xf numFmtId="0" fontId="3" fillId="0" borderId="0"/>
    <xf numFmtId="9" fontId="41" fillId="0" borderId="0" applyFont="0" applyFill="0" applyBorder="0" applyAlignment="0" applyProtection="0"/>
    <xf numFmtId="0" fontId="42" fillId="0" borderId="0"/>
  </cellStyleXfs>
  <cellXfs count="239">
    <xf numFmtId="0" fontId="0" fillId="0" borderId="0" xfId="0"/>
    <xf numFmtId="164" fontId="5" fillId="0" borderId="0" xfId="2" applyFont="1" applyFill="1" applyAlignment="1"/>
    <xf numFmtId="164" fontId="6" fillId="0" borderId="0" xfId="2" applyFont="1" applyFill="1" applyAlignment="1"/>
    <xf numFmtId="164" fontId="6" fillId="0" borderId="0" xfId="2" applyFont="1" applyFill="1" applyAlignment="1">
      <alignment horizontal="center"/>
    </xf>
    <xf numFmtId="164" fontId="8" fillId="0" borderId="0" xfId="2" applyFont="1" applyFill="1" applyAlignment="1">
      <alignment horizontal="center"/>
    </xf>
    <xf numFmtId="164" fontId="7" fillId="0" borderId="1" xfId="2" applyFont="1" applyFill="1" applyBorder="1" applyAlignment="1">
      <alignment horizontal="center" vertical="top" wrapText="1"/>
    </xf>
    <xf numFmtId="164" fontId="7" fillId="0" borderId="2" xfId="2" applyFont="1" applyFill="1" applyBorder="1" applyAlignment="1">
      <alignment horizontal="center" vertical="top" wrapText="1"/>
    </xf>
    <xf numFmtId="164" fontId="9" fillId="0" borderId="3" xfId="2" applyFont="1" applyFill="1" applyBorder="1" applyAlignment="1">
      <alignment horizontal="center" vertical="top" wrapText="1"/>
    </xf>
    <xf numFmtId="164" fontId="9" fillId="0" borderId="4" xfId="2" applyFont="1" applyFill="1" applyBorder="1" applyAlignment="1">
      <alignment horizontal="justify" vertical="top" wrapText="1"/>
    </xf>
    <xf numFmtId="164" fontId="9" fillId="0" borderId="2" xfId="2" applyFont="1" applyFill="1" applyBorder="1" applyAlignment="1">
      <alignment horizontal="justify" vertical="top" wrapText="1"/>
    </xf>
    <xf numFmtId="164" fontId="9" fillId="0" borderId="5" xfId="2" applyFont="1" applyFill="1" applyBorder="1" applyAlignment="1">
      <alignment horizontal="center" vertical="top" wrapText="1"/>
    </xf>
    <xf numFmtId="164" fontId="9" fillId="0" borderId="0" xfId="2" applyFont="1" applyFill="1" applyAlignment="1">
      <alignment horizontal="justify"/>
    </xf>
    <xf numFmtId="164" fontId="11" fillId="2" borderId="0" xfId="2" applyFont="1" applyFill="1" applyAlignment="1">
      <alignment horizontal="center" wrapText="1"/>
    </xf>
    <xf numFmtId="164" fontId="12" fillId="0" borderId="6" xfId="2" applyFont="1" applyFill="1" applyBorder="1" applyAlignment="1">
      <alignment horizontal="center"/>
    </xf>
    <xf numFmtId="164" fontId="12" fillId="0" borderId="7" xfId="2" applyFont="1" applyFill="1" applyBorder="1" applyAlignment="1">
      <alignment horizontal="center"/>
    </xf>
    <xf numFmtId="164" fontId="12" fillId="0" borderId="7" xfId="2" applyFont="1" applyFill="1" applyBorder="1" applyAlignment="1">
      <alignment horizontal="center" wrapText="1"/>
    </xf>
    <xf numFmtId="164" fontId="13" fillId="0" borderId="8" xfId="2" applyFont="1" applyFill="1" applyBorder="1" applyAlignment="1"/>
    <xf numFmtId="166" fontId="13" fillId="0" borderId="8" xfId="2" applyNumberFormat="1" applyFont="1" applyFill="1" applyBorder="1" applyAlignment="1"/>
    <xf numFmtId="166" fontId="13" fillId="0" borderId="9" xfId="2" applyNumberFormat="1" applyFont="1" applyFill="1" applyBorder="1" applyAlignment="1"/>
    <xf numFmtId="164" fontId="12" fillId="3" borderId="8" xfId="2" applyFont="1" applyFill="1" applyBorder="1" applyAlignment="1"/>
    <xf numFmtId="166" fontId="12" fillId="3" borderId="8" xfId="2" applyNumberFormat="1" applyFont="1" applyFill="1" applyBorder="1" applyAlignment="1"/>
    <xf numFmtId="166" fontId="12" fillId="3" borderId="9" xfId="2" applyNumberFormat="1" applyFont="1" applyFill="1" applyBorder="1" applyAlignment="1"/>
    <xf numFmtId="166" fontId="12" fillId="0" borderId="8" xfId="2" applyNumberFormat="1" applyFont="1" applyFill="1" applyBorder="1" applyAlignment="1"/>
    <xf numFmtId="166" fontId="12" fillId="0" borderId="9" xfId="2" applyNumberFormat="1" applyFont="1" applyFill="1" applyBorder="1" applyAlignment="1"/>
    <xf numFmtId="166" fontId="13" fillId="0" borderId="0" xfId="2" applyNumberFormat="1" applyFont="1" applyFill="1" applyAlignment="1"/>
    <xf numFmtId="164" fontId="14" fillId="0" borderId="8" xfId="2" applyFont="1" applyFill="1" applyBorder="1" applyAlignment="1"/>
    <xf numFmtId="164" fontId="13" fillId="0" borderId="0" xfId="2" applyFont="1" applyFill="1" applyAlignment="1"/>
    <xf numFmtId="164" fontId="12" fillId="0" borderId="8" xfId="2" applyFont="1" applyFill="1" applyBorder="1" applyAlignment="1"/>
    <xf numFmtId="164" fontId="12" fillId="0" borderId="0" xfId="2" applyFont="1" applyFill="1" applyAlignment="1"/>
    <xf numFmtId="166" fontId="12" fillId="0" borderId="0" xfId="2" applyNumberFormat="1" applyFont="1" applyFill="1" applyAlignment="1"/>
    <xf numFmtId="164" fontId="12" fillId="0" borderId="10" xfId="2" applyFont="1" applyFill="1" applyBorder="1" applyAlignment="1">
      <alignment horizontal="center"/>
    </xf>
    <xf numFmtId="164" fontId="12" fillId="0" borderId="11" xfId="2" applyFont="1" applyFill="1" applyBorder="1" applyAlignment="1">
      <alignment horizontal="center" wrapText="1"/>
    </xf>
    <xf numFmtId="167" fontId="6" fillId="0" borderId="0" xfId="3" applyNumberFormat="1" applyFont="1" applyFill="1" applyAlignment="1"/>
    <xf numFmtId="164" fontId="10" fillId="0" borderId="0" xfId="2" applyFont="1" applyFill="1" applyAlignment="1">
      <alignment horizontal="center" wrapText="1"/>
    </xf>
    <xf numFmtId="0" fontId="0" fillId="0" borderId="0" xfId="0" applyFill="1"/>
    <xf numFmtId="166" fontId="13" fillId="0" borderId="0" xfId="2" applyNumberFormat="1" applyFont="1" applyFill="1" applyBorder="1" applyAlignment="1"/>
    <xf numFmtId="166" fontId="13" fillId="0" borderId="12" xfId="2" applyNumberFormat="1" applyFont="1" applyFill="1" applyBorder="1" applyAlignment="1"/>
    <xf numFmtId="167" fontId="5" fillId="0" borderId="0" xfId="3" applyNumberFormat="1" applyFont="1" applyFill="1" applyAlignment="1"/>
    <xf numFmtId="166" fontId="12" fillId="0" borderId="12" xfId="2" applyNumberFormat="1" applyFont="1" applyFill="1" applyBorder="1" applyAlignment="1"/>
    <xf numFmtId="166" fontId="12" fillId="3" borderId="10" xfId="2" applyNumberFormat="1" applyFont="1" applyFill="1" applyBorder="1" applyAlignment="1"/>
    <xf numFmtId="0" fontId="0" fillId="0" borderId="0" xfId="0"/>
    <xf numFmtId="166" fontId="22" fillId="0" borderId="15" xfId="2" applyNumberFormat="1" applyFont="1" applyFill="1" applyBorder="1" applyAlignment="1"/>
    <xf numFmtId="164" fontId="18" fillId="0" borderId="0" xfId="2" applyFont="1" applyFill="1" applyAlignment="1"/>
    <xf numFmtId="164" fontId="23" fillId="0" borderId="0" xfId="2" applyFont="1" applyFill="1" applyAlignment="1"/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wrapText="1"/>
    </xf>
    <xf numFmtId="164" fontId="18" fillId="0" borderId="16" xfId="2" applyFont="1" applyFill="1" applyBorder="1" applyAlignment="1">
      <alignment wrapText="1"/>
    </xf>
    <xf numFmtId="165" fontId="24" fillId="0" borderId="16" xfId="1" applyNumberFormat="1" applyFont="1" applyFill="1" applyBorder="1" applyAlignment="1"/>
    <xf numFmtId="164" fontId="23" fillId="5" borderId="16" xfId="2" applyFont="1" applyFill="1" applyBorder="1" applyAlignment="1">
      <alignment wrapText="1"/>
    </xf>
    <xf numFmtId="165" fontId="23" fillId="5" borderId="16" xfId="1" applyNumberFormat="1" applyFont="1" applyFill="1" applyBorder="1" applyAlignment="1"/>
    <xf numFmtId="164" fontId="18" fillId="0" borderId="15" xfId="2" applyFont="1" applyFill="1" applyBorder="1" applyAlignment="1">
      <alignment wrapText="1"/>
    </xf>
    <xf numFmtId="165" fontId="26" fillId="0" borderId="16" xfId="1" applyNumberFormat="1" applyFont="1" applyFill="1" applyBorder="1" applyAlignment="1"/>
    <xf numFmtId="164" fontId="23" fillId="5" borderId="0" xfId="2" applyFont="1" applyFill="1" applyAlignment="1">
      <alignment wrapText="1"/>
    </xf>
    <xf numFmtId="165" fontId="25" fillId="5" borderId="0" xfId="2" applyNumberFormat="1" applyFont="1" applyFill="1" applyAlignment="1"/>
    <xf numFmtId="165" fontId="25" fillId="0" borderId="0" xfId="2" applyNumberFormat="1" applyFont="1" applyFill="1" applyAlignment="1"/>
    <xf numFmtId="164" fontId="27" fillId="0" borderId="0" xfId="2" applyFont="1" applyFill="1" applyAlignment="1">
      <alignment horizontal="right"/>
    </xf>
    <xf numFmtId="164" fontId="27" fillId="0" borderId="0" xfId="2" applyFont="1" applyFill="1" applyAlignment="1"/>
    <xf numFmtId="164" fontId="27" fillId="0" borderId="0" xfId="2" applyFont="1" applyFill="1" applyAlignment="1">
      <alignment horizontal="justify"/>
    </xf>
    <xf numFmtId="164" fontId="28" fillId="0" borderId="0" xfId="2" applyFont="1" applyFill="1" applyAlignment="1"/>
    <xf numFmtId="164" fontId="27" fillId="0" borderId="0" xfId="2" applyFont="1" applyFill="1" applyBorder="1" applyAlignment="1">
      <alignment horizontal="center"/>
    </xf>
    <xf numFmtId="164" fontId="29" fillId="0" borderId="17" xfId="2" applyFont="1" applyFill="1" applyBorder="1" applyAlignment="1">
      <alignment horizontal="center" vertical="top" wrapText="1"/>
    </xf>
    <xf numFmtId="164" fontId="29" fillId="0" borderId="18" xfId="2" applyFont="1" applyFill="1" applyBorder="1" applyAlignment="1">
      <alignment horizontal="center" vertical="top" wrapText="1"/>
    </xf>
    <xf numFmtId="164" fontId="29" fillId="0" borderId="19" xfId="2" applyFont="1" applyFill="1" applyBorder="1" applyAlignment="1">
      <alignment horizontal="center" vertical="top" wrapText="1"/>
    </xf>
    <xf numFmtId="164" fontId="18" fillId="0" borderId="20" xfId="2" applyFont="1" applyFill="1" applyBorder="1" applyAlignment="1">
      <alignment vertical="top" wrapText="1"/>
    </xf>
    <xf numFmtId="164" fontId="29" fillId="0" borderId="21" xfId="2" applyFont="1" applyFill="1" applyBorder="1" applyAlignment="1">
      <alignment horizontal="center" vertical="top" wrapText="1"/>
    </xf>
    <xf numFmtId="164" fontId="30" fillId="5" borderId="19" xfId="2" applyFont="1" applyFill="1" applyBorder="1" applyAlignment="1">
      <alignment horizontal="right" vertical="top" wrapText="1"/>
    </xf>
    <xf numFmtId="164" fontId="29" fillId="0" borderId="22" xfId="2" applyFont="1" applyFill="1" applyBorder="1" applyAlignment="1">
      <alignment vertical="top" wrapText="1"/>
    </xf>
    <xf numFmtId="164" fontId="31" fillId="0" borderId="19" xfId="2" applyFont="1" applyFill="1" applyBorder="1" applyAlignment="1">
      <alignment horizontal="right" vertical="top" wrapText="1"/>
    </xf>
    <xf numFmtId="164" fontId="31" fillId="0" borderId="16" xfId="2" applyFont="1" applyFill="1" applyBorder="1" applyAlignment="1">
      <alignment horizontal="right" vertical="top" wrapText="1"/>
    </xf>
    <xf numFmtId="164" fontId="27" fillId="5" borderId="22" xfId="2" applyFont="1" applyFill="1" applyBorder="1" applyAlignment="1">
      <alignment vertical="top" wrapText="1"/>
    </xf>
    <xf numFmtId="164" fontId="23" fillId="0" borderId="0" xfId="2" applyFont="1" applyFill="1" applyBorder="1" applyAlignment="1">
      <alignment wrapText="1"/>
    </xf>
    <xf numFmtId="165" fontId="23" fillId="0" borderId="0" xfId="1" applyNumberFormat="1" applyFont="1" applyFill="1" applyBorder="1" applyAlignment="1"/>
    <xf numFmtId="164" fontId="11" fillId="2" borderId="0" xfId="2" applyFont="1" applyFill="1" applyBorder="1" applyAlignment="1">
      <alignment horizontal="center" wrapText="1"/>
    </xf>
    <xf numFmtId="0" fontId="0" fillId="0" borderId="0" xfId="0"/>
    <xf numFmtId="166" fontId="12" fillId="3" borderId="12" xfId="2" applyNumberFormat="1" applyFont="1" applyFill="1" applyBorder="1" applyAlignment="1"/>
    <xf numFmtId="0" fontId="0" fillId="0" borderId="0" xfId="0"/>
    <xf numFmtId="167" fontId="18" fillId="0" borderId="0" xfId="3" applyNumberFormat="1" applyFont="1" applyFill="1" applyAlignment="1"/>
    <xf numFmtId="0" fontId="29" fillId="0" borderId="0" xfId="0" applyFont="1"/>
    <xf numFmtId="0" fontId="27" fillId="0" borderId="0" xfId="0" applyFont="1"/>
    <xf numFmtId="0" fontId="34" fillId="0" borderId="0" xfId="0" applyFont="1"/>
    <xf numFmtId="0" fontId="34" fillId="0" borderId="0" xfId="0" applyFont="1" applyAlignment="1">
      <alignment wrapText="1"/>
    </xf>
    <xf numFmtId="3" fontId="0" fillId="0" borderId="0" xfId="0" applyNumberFormat="1"/>
    <xf numFmtId="0" fontId="0" fillId="0" borderId="12" xfId="0" applyBorder="1"/>
    <xf numFmtId="171" fontId="0" fillId="0" borderId="12" xfId="3" applyNumberFormat="1" applyFont="1" applyBorder="1"/>
    <xf numFmtId="0" fontId="0" fillId="0" borderId="12" xfId="0" applyBorder="1" applyAlignment="1">
      <alignment horizontal="right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 wrapText="1"/>
    </xf>
    <xf numFmtId="171" fontId="34" fillId="0" borderId="12" xfId="3" applyNumberFormat="1" applyFont="1" applyBorder="1"/>
    <xf numFmtId="0" fontId="34" fillId="0" borderId="12" xfId="0" applyFont="1" applyBorder="1"/>
    <xf numFmtId="0" fontId="0" fillId="0" borderId="25" xfId="0" applyBorder="1"/>
    <xf numFmtId="0" fontId="0" fillId="0" borderId="26" xfId="0" applyBorder="1"/>
    <xf numFmtId="3" fontId="0" fillId="0" borderId="12" xfId="0" applyNumberFormat="1" applyBorder="1"/>
    <xf numFmtId="0" fontId="0" fillId="0" borderId="0" xfId="0" applyBorder="1"/>
    <xf numFmtId="0" fontId="0" fillId="0" borderId="23" xfId="0" applyBorder="1"/>
    <xf numFmtId="0" fontId="34" fillId="0" borderId="0" xfId="0" applyFont="1" applyFill="1" applyBorder="1"/>
    <xf numFmtId="171" fontId="0" fillId="0" borderId="0" xfId="0" applyNumberFormat="1"/>
    <xf numFmtId="3" fontId="0" fillId="0" borderId="0" xfId="0" applyNumberFormat="1" applyBorder="1"/>
    <xf numFmtId="0" fontId="0" fillId="0" borderId="25" xfId="0" applyFill="1" applyBorder="1"/>
    <xf numFmtId="171" fontId="0" fillId="0" borderId="12" xfId="0" applyNumberFormat="1" applyBorder="1"/>
    <xf numFmtId="171" fontId="34" fillId="0" borderId="0" xfId="0" applyNumberFormat="1" applyFont="1"/>
    <xf numFmtId="0" fontId="17" fillId="7" borderId="0" xfId="0" applyFont="1" applyFill="1" applyAlignment="1">
      <alignment horizontal="center" vertical="top" wrapText="1"/>
    </xf>
    <xf numFmtId="0" fontId="35" fillId="0" borderId="12" xfId="0" applyFont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 wrapText="1"/>
    </xf>
    <xf numFmtId="0" fontId="37" fillId="7" borderId="0" xfId="0" applyFont="1" applyFill="1" applyAlignment="1">
      <alignment horizontal="center" vertical="top" wrapText="1"/>
    </xf>
    <xf numFmtId="0" fontId="34" fillId="0" borderId="0" xfId="0" applyFont="1" applyAlignment="1"/>
    <xf numFmtId="0" fontId="33" fillId="0" borderId="0" xfId="12" applyFont="1"/>
    <xf numFmtId="0" fontId="3" fillId="0" borderId="0" xfId="12"/>
    <xf numFmtId="0" fontId="3" fillId="0" borderId="12" xfId="12" applyBorder="1"/>
    <xf numFmtId="3" fontId="3" fillId="0" borderId="12" xfId="12" applyNumberFormat="1" applyBorder="1"/>
    <xf numFmtId="0" fontId="3" fillId="0" borderId="12" xfId="12" applyBorder="1" applyAlignment="1">
      <alignment wrapText="1"/>
    </xf>
    <xf numFmtId="0" fontId="33" fillId="0" borderId="0" xfId="12" applyFont="1" applyAlignment="1">
      <alignment wrapText="1"/>
    </xf>
    <xf numFmtId="0" fontId="33" fillId="0" borderId="0" xfId="12" applyFont="1" applyAlignment="1">
      <alignment horizontal="center"/>
    </xf>
    <xf numFmtId="0" fontId="33" fillId="0" borderId="12" xfId="12" applyFont="1" applyBorder="1"/>
    <xf numFmtId="3" fontId="34" fillId="0" borderId="12" xfId="0" applyNumberFormat="1" applyFont="1" applyBorder="1"/>
    <xf numFmtId="0" fontId="38" fillId="0" borderId="12" xfId="12" applyFont="1" applyBorder="1" applyAlignment="1">
      <alignment wrapText="1"/>
    </xf>
    <xf numFmtId="0" fontId="0" fillId="0" borderId="0" xfId="0"/>
    <xf numFmtId="0" fontId="2" fillId="0" borderId="12" xfId="12" applyFont="1" applyBorder="1" applyAlignment="1">
      <alignment wrapText="1"/>
    </xf>
    <xf numFmtId="164" fontId="6" fillId="0" borderId="0" xfId="2" applyFont="1" applyFill="1" applyAlignment="1">
      <alignment horizontal="center"/>
    </xf>
    <xf numFmtId="0" fontId="0" fillId="0" borderId="0" xfId="0"/>
    <xf numFmtId="164" fontId="10" fillId="0" borderId="0" xfId="2" applyFont="1" applyFill="1" applyAlignment="1">
      <alignment horizontal="center"/>
    </xf>
    <xf numFmtId="164" fontId="27" fillId="0" borderId="0" xfId="2" applyFont="1" applyFill="1" applyAlignment="1">
      <alignment horizontal="center"/>
    </xf>
    <xf numFmtId="0" fontId="0" fillId="0" borderId="0" xfId="0"/>
    <xf numFmtId="166" fontId="12" fillId="4" borderId="8" xfId="2" applyNumberFormat="1" applyFont="1" applyFill="1" applyBorder="1" applyAlignment="1"/>
    <xf numFmtId="166" fontId="12" fillId="3" borderId="27" xfId="2" applyNumberFormat="1" applyFont="1" applyFill="1" applyBorder="1" applyAlignment="1"/>
    <xf numFmtId="166" fontId="12" fillId="0" borderId="25" xfId="2" applyNumberFormat="1" applyFont="1" applyFill="1" applyBorder="1" applyAlignment="1"/>
    <xf numFmtId="166" fontId="12" fillId="3" borderId="28" xfId="2" applyNumberFormat="1" applyFont="1" applyFill="1" applyBorder="1" applyAlignment="1"/>
    <xf numFmtId="164" fontId="11" fillId="2" borderId="14" xfId="2" applyFont="1" applyFill="1" applyBorder="1" applyAlignment="1">
      <alignment horizontal="center"/>
    </xf>
    <xf numFmtId="164" fontId="11" fillId="2" borderId="0" xfId="2" applyFont="1" applyFill="1" applyBorder="1" applyAlignment="1">
      <alignment horizontal="center"/>
    </xf>
    <xf numFmtId="164" fontId="12" fillId="0" borderId="29" xfId="2" applyFont="1" applyFill="1" applyBorder="1" applyAlignment="1">
      <alignment horizontal="center"/>
    </xf>
    <xf numFmtId="164" fontId="12" fillId="0" borderId="30" xfId="2" applyFont="1" applyFill="1" applyBorder="1" applyAlignment="1">
      <alignment horizontal="center" wrapText="1"/>
    </xf>
    <xf numFmtId="167" fontId="39" fillId="0" borderId="0" xfId="3" applyNumberFormat="1" applyFont="1" applyFill="1" applyAlignment="1"/>
    <xf numFmtId="164" fontId="39" fillId="0" borderId="0" xfId="2" applyFont="1" applyFill="1" applyAlignment="1"/>
    <xf numFmtId="166" fontId="12" fillId="3" borderId="31" xfId="2" applyNumberFormat="1" applyFont="1" applyFill="1" applyBorder="1" applyAlignment="1"/>
    <xf numFmtId="166" fontId="12" fillId="3" borderId="32" xfId="2" applyNumberFormat="1" applyFont="1" applyFill="1" applyBorder="1" applyAlignment="1"/>
    <xf numFmtId="166" fontId="12" fillId="0" borderId="31" xfId="2" applyNumberFormat="1" applyFont="1" applyFill="1" applyBorder="1" applyAlignment="1"/>
    <xf numFmtId="164" fontId="23" fillId="0" borderId="0" xfId="2" applyFont="1" applyFill="1" applyAlignment="1">
      <alignment horizontal="center" vertical="center"/>
    </xf>
    <xf numFmtId="164" fontId="6" fillId="0" borderId="0" xfId="2" applyFont="1" applyFill="1" applyAlignment="1">
      <alignment horizontal="center" vertical="center" wrapText="1"/>
    </xf>
    <xf numFmtId="164" fontId="23" fillId="0" borderId="0" xfId="2" applyFont="1" applyFill="1" applyAlignment="1">
      <alignment horizontal="center" vertical="center" wrapText="1"/>
    </xf>
    <xf numFmtId="49" fontId="0" fillId="0" borderId="16" xfId="0" applyNumberFormat="1" applyBorder="1"/>
    <xf numFmtId="167" fontId="18" fillId="0" borderId="12" xfId="3" applyNumberFormat="1" applyFont="1" applyFill="1" applyBorder="1" applyAlignment="1">
      <alignment horizontal="right"/>
    </xf>
    <xf numFmtId="49" fontId="0" fillId="0" borderId="16" xfId="0" applyNumberFormat="1" applyBorder="1" applyAlignment="1">
      <alignment wrapText="1"/>
    </xf>
    <xf numFmtId="164" fontId="18" fillId="0" borderId="16" xfId="2" applyFont="1" applyFill="1" applyBorder="1" applyAlignment="1"/>
    <xf numFmtId="167" fontId="18" fillId="0" borderId="12" xfId="3" applyNumberFormat="1" applyFont="1" applyFill="1" applyBorder="1" applyAlignment="1"/>
    <xf numFmtId="164" fontId="18" fillId="0" borderId="33" xfId="2" applyFont="1" applyFill="1" applyBorder="1" applyAlignment="1"/>
    <xf numFmtId="167" fontId="18" fillId="0" borderId="13" xfId="3" applyNumberFormat="1" applyFont="1" applyFill="1" applyBorder="1" applyAlignment="1"/>
    <xf numFmtId="164" fontId="18" fillId="0" borderId="12" xfId="2" applyFont="1" applyFill="1" applyBorder="1" applyAlignment="1"/>
    <xf numFmtId="167" fontId="23" fillId="0" borderId="0" xfId="3" applyNumberFormat="1" applyFont="1" applyFill="1" applyAlignment="1"/>
    <xf numFmtId="49" fontId="18" fillId="0" borderId="16" xfId="0" applyNumberFormat="1" applyFont="1" applyBorder="1" applyAlignment="1">
      <alignment wrapText="1"/>
    </xf>
    <xf numFmtId="167" fontId="18" fillId="0" borderId="34" xfId="3" applyNumberFormat="1" applyFont="1" applyFill="1" applyBorder="1" applyAlignment="1">
      <alignment horizontal="right"/>
    </xf>
    <xf numFmtId="167" fontId="5" fillId="0" borderId="12" xfId="3" applyNumberFormat="1" applyFont="1" applyFill="1" applyBorder="1" applyAlignment="1"/>
    <xf numFmtId="167" fontId="5" fillId="0" borderId="13" xfId="3" applyNumberFormat="1" applyFont="1" applyFill="1" applyBorder="1" applyAlignment="1"/>
    <xf numFmtId="167" fontId="18" fillId="0" borderId="13" xfId="3" applyNumberFormat="1" applyFont="1" applyFill="1" applyBorder="1" applyAlignment="1">
      <alignment horizontal="right"/>
    </xf>
    <xf numFmtId="167" fontId="40" fillId="0" borderId="13" xfId="3" applyNumberFormat="1" applyFont="1" applyBorder="1"/>
    <xf numFmtId="166" fontId="13" fillId="6" borderId="12" xfId="2" applyNumberFormat="1" applyFont="1" applyFill="1" applyBorder="1" applyAlignment="1"/>
    <xf numFmtId="164" fontId="18" fillId="0" borderId="33" xfId="2" applyFont="1" applyFill="1" applyBorder="1" applyAlignment="1">
      <alignment wrapText="1"/>
    </xf>
    <xf numFmtId="164" fontId="18" fillId="0" borderId="33" xfId="2" applyFont="1" applyFill="1" applyBorder="1" applyAlignment="1">
      <alignment horizontal="left" wrapText="1"/>
    </xf>
    <xf numFmtId="14" fontId="12" fillId="0" borderId="30" xfId="2" applyNumberFormat="1" applyFont="1" applyFill="1" applyBorder="1" applyAlignment="1">
      <alignment horizontal="center" wrapText="1"/>
    </xf>
    <xf numFmtId="167" fontId="32" fillId="0" borderId="0" xfId="3" applyNumberFormat="1" applyFont="1" applyFill="1" applyAlignment="1"/>
    <xf numFmtId="164" fontId="27" fillId="0" borderId="24" xfId="2" applyFont="1" applyFill="1" applyBorder="1" applyAlignment="1">
      <alignment horizontal="center"/>
    </xf>
    <xf numFmtId="164" fontId="29" fillId="0" borderId="35" xfId="2" applyFont="1" applyFill="1" applyBorder="1" applyAlignment="1">
      <alignment horizontal="center" vertical="top" wrapText="1"/>
    </xf>
    <xf numFmtId="164" fontId="29" fillId="0" borderId="16" xfId="2" applyFont="1" applyFill="1" applyBorder="1" applyAlignment="1">
      <alignment horizontal="center" vertical="top" wrapText="1"/>
    </xf>
    <xf numFmtId="164" fontId="23" fillId="6" borderId="16" xfId="2" applyFont="1" applyFill="1" applyBorder="1" applyAlignment="1">
      <alignment vertical="top" wrapText="1"/>
    </xf>
    <xf numFmtId="164" fontId="30" fillId="5" borderId="16" xfId="2" applyFont="1" applyFill="1" applyBorder="1" applyAlignment="1">
      <alignment horizontal="right" vertical="top" wrapText="1"/>
    </xf>
    <xf numFmtId="164" fontId="30" fillId="5" borderId="12" xfId="2" applyFont="1" applyFill="1" applyBorder="1" applyAlignment="1">
      <alignment horizontal="right" vertical="top" wrapText="1"/>
    </xf>
    <xf numFmtId="164" fontId="31" fillId="8" borderId="12" xfId="2" applyFont="1" applyFill="1" applyBorder="1" applyAlignment="1">
      <alignment horizontal="right" vertical="top" wrapText="1"/>
    </xf>
    <xf numFmtId="164" fontId="30" fillId="5" borderId="36" xfId="2" applyFont="1" applyFill="1" applyBorder="1" applyAlignment="1">
      <alignment horizontal="right" vertical="top" wrapText="1"/>
    </xf>
    <xf numFmtId="164" fontId="30" fillId="5" borderId="33" xfId="2" applyFont="1" applyFill="1" applyBorder="1" applyAlignment="1">
      <alignment horizontal="right" vertical="top" wrapText="1"/>
    </xf>
    <xf numFmtId="0" fontId="0" fillId="0" borderId="0" xfId="0" applyFill="1" applyBorder="1"/>
    <xf numFmtId="171" fontId="0" fillId="0" borderId="0" xfId="0" applyNumberFormat="1" applyBorder="1"/>
    <xf numFmtId="0" fontId="34" fillId="0" borderId="0" xfId="0" applyFont="1" applyBorder="1"/>
    <xf numFmtId="171" fontId="34" fillId="0" borderId="0" xfId="3" applyNumberFormat="1" applyFont="1" applyBorder="1"/>
    <xf numFmtId="0" fontId="34" fillId="0" borderId="0" xfId="0" quotePrefix="1" applyFont="1" applyBorder="1"/>
    <xf numFmtId="0" fontId="42" fillId="0" borderId="0" xfId="14"/>
    <xf numFmtId="0" fontId="43" fillId="7" borderId="0" xfId="14" applyFont="1" applyFill="1" applyAlignment="1">
      <alignment horizontal="center" vertical="top" wrapText="1"/>
    </xf>
    <xf numFmtId="0" fontId="44" fillId="0" borderId="12" xfId="14" applyFont="1" applyBorder="1" applyAlignment="1">
      <alignment horizontal="left" vertical="top" wrapText="1"/>
    </xf>
    <xf numFmtId="171" fontId="44" fillId="0" borderId="12" xfId="14" applyNumberFormat="1" applyFont="1" applyBorder="1" applyAlignment="1">
      <alignment horizontal="right" vertical="top" wrapText="1"/>
    </xf>
    <xf numFmtId="0" fontId="45" fillId="0" borderId="12" xfId="14" applyFont="1" applyBorder="1" applyAlignment="1">
      <alignment horizontal="left" vertical="top" wrapText="1"/>
    </xf>
    <xf numFmtId="171" fontId="45" fillId="0" borderId="12" xfId="14" applyNumberFormat="1" applyFont="1" applyBorder="1" applyAlignment="1">
      <alignment horizontal="right" vertical="top" wrapText="1"/>
    </xf>
    <xf numFmtId="0" fontId="43" fillId="7" borderId="0" xfId="0" applyFont="1" applyFill="1" applyAlignment="1">
      <alignment horizontal="center" vertical="top" wrapText="1"/>
    </xf>
    <xf numFmtId="0" fontId="45" fillId="0" borderId="12" xfId="0" applyFont="1" applyBorder="1" applyAlignment="1">
      <alignment horizontal="left" vertical="top" wrapText="1"/>
    </xf>
    <xf numFmtId="171" fontId="45" fillId="0" borderId="12" xfId="0" applyNumberFormat="1" applyFont="1" applyBorder="1" applyAlignment="1">
      <alignment horizontal="right" vertical="top" wrapText="1"/>
    </xf>
    <xf numFmtId="0" fontId="44" fillId="0" borderId="12" xfId="0" applyFont="1" applyBorder="1" applyAlignment="1">
      <alignment horizontal="left" vertical="top" wrapText="1"/>
    </xf>
    <xf numFmtId="171" fontId="44" fillId="0" borderId="12" xfId="0" applyNumberFormat="1" applyFont="1" applyBorder="1" applyAlignment="1">
      <alignment horizontal="right" vertical="top" wrapText="1"/>
    </xf>
    <xf numFmtId="0" fontId="37" fillId="7" borderId="0" xfId="14" applyFont="1" applyFill="1" applyAlignment="1">
      <alignment horizontal="center" vertical="top" wrapText="1"/>
    </xf>
    <xf numFmtId="0" fontId="17" fillId="7" borderId="0" xfId="14" applyFont="1" applyFill="1" applyAlignment="1">
      <alignment horizontal="center" vertical="top" wrapText="1"/>
    </xf>
    <xf numFmtId="0" fontId="36" fillId="0" borderId="0" xfId="0" applyFont="1" applyAlignment="1">
      <alignment horizontal="left" vertical="top" wrapText="1"/>
    </xf>
    <xf numFmtId="171" fontId="36" fillId="0" borderId="0" xfId="0" applyNumberFormat="1" applyFont="1" applyAlignment="1">
      <alignment horizontal="right" vertical="top" wrapText="1"/>
    </xf>
    <xf numFmtId="171" fontId="35" fillId="0" borderId="12" xfId="0" applyNumberFormat="1" applyFont="1" applyBorder="1" applyAlignment="1">
      <alignment horizontal="right" vertical="top" wrapText="1"/>
    </xf>
    <xf numFmtId="171" fontId="36" fillId="0" borderId="12" xfId="0" applyNumberFormat="1" applyFont="1" applyBorder="1" applyAlignment="1">
      <alignment horizontal="right" vertical="top" wrapText="1"/>
    </xf>
    <xf numFmtId="171" fontId="36" fillId="0" borderId="12" xfId="14" applyNumberFormat="1" applyFont="1" applyBorder="1" applyAlignment="1">
      <alignment horizontal="left" vertical="top" wrapText="1"/>
    </xf>
    <xf numFmtId="171" fontId="36" fillId="0" borderId="12" xfId="14" applyNumberFormat="1" applyFont="1" applyBorder="1" applyAlignment="1">
      <alignment horizontal="right" vertical="top" wrapText="1"/>
    </xf>
    <xf numFmtId="171" fontId="35" fillId="0" borderId="12" xfId="14" applyNumberFormat="1" applyFont="1" applyBorder="1" applyAlignment="1">
      <alignment horizontal="left" vertical="top" wrapText="1"/>
    </xf>
    <xf numFmtId="171" fontId="35" fillId="0" borderId="12" xfId="14" applyNumberFormat="1" applyFont="1" applyBorder="1" applyAlignment="1">
      <alignment horizontal="right" vertical="top" wrapText="1"/>
    </xf>
    <xf numFmtId="0" fontId="42" fillId="0" borderId="0" xfId="14" applyAlignment="1">
      <alignment horizontal="right"/>
    </xf>
    <xf numFmtId="0" fontId="36" fillId="0" borderId="12" xfId="14" applyFont="1" applyBorder="1" applyAlignment="1">
      <alignment horizontal="left" vertical="top" wrapText="1"/>
    </xf>
    <xf numFmtId="3" fontId="36" fillId="0" borderId="12" xfId="14" applyNumberFormat="1" applyFont="1" applyBorder="1" applyAlignment="1">
      <alignment horizontal="right" vertical="top" wrapText="1"/>
    </xf>
    <xf numFmtId="0" fontId="35" fillId="0" borderId="12" xfId="14" applyFont="1" applyBorder="1" applyAlignment="1">
      <alignment horizontal="left" vertical="top" wrapText="1"/>
    </xf>
    <xf numFmtId="3" fontId="35" fillId="0" borderId="12" xfId="14" applyNumberFormat="1" applyFont="1" applyBorder="1" applyAlignment="1">
      <alignment horizontal="right" vertical="top" wrapText="1"/>
    </xf>
    <xf numFmtId="3" fontId="45" fillId="0" borderId="12" xfId="14" applyNumberFormat="1" applyFont="1" applyBorder="1" applyAlignment="1">
      <alignment horizontal="right" vertical="top" wrapText="1"/>
    </xf>
    <xf numFmtId="3" fontId="44" fillId="0" borderId="12" xfId="14" applyNumberFormat="1" applyFont="1" applyBorder="1" applyAlignment="1">
      <alignment horizontal="right" vertical="top" wrapText="1"/>
    </xf>
    <xf numFmtId="0" fontId="1" fillId="0" borderId="12" xfId="12" applyFont="1" applyBorder="1" applyAlignment="1">
      <alignment wrapText="1"/>
    </xf>
    <xf numFmtId="171" fontId="3" fillId="0" borderId="12" xfId="12" applyNumberFormat="1" applyBorder="1"/>
    <xf numFmtId="171" fontId="3" fillId="0" borderId="0" xfId="12" applyNumberFormat="1"/>
    <xf numFmtId="171" fontId="33" fillId="0" borderId="0" xfId="12" applyNumberFormat="1" applyFont="1"/>
    <xf numFmtId="0" fontId="0" fillId="0" borderId="0" xfId="0"/>
    <xf numFmtId="164" fontId="27" fillId="5" borderId="22" xfId="2" quotePrefix="1" applyFont="1" applyFill="1" applyBorder="1" applyAlignment="1">
      <alignment vertical="top" wrapText="1"/>
    </xf>
    <xf numFmtId="10" fontId="39" fillId="0" borderId="0" xfId="13" applyNumberFormat="1" applyFont="1" applyFill="1" applyAlignment="1"/>
    <xf numFmtId="171" fontId="47" fillId="0" borderId="0" xfId="0" applyNumberFormat="1" applyFont="1"/>
    <xf numFmtId="0" fontId="47" fillId="0" borderId="0" xfId="0" applyFont="1"/>
    <xf numFmtId="164" fontId="8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16" fillId="0" borderId="0" xfId="2" applyFont="1" applyFill="1" applyAlignment="1">
      <alignment horizontal="right"/>
    </xf>
    <xf numFmtId="164" fontId="11" fillId="2" borderId="14" xfId="2" applyFont="1" applyFill="1" applyBorder="1" applyAlignment="1">
      <alignment horizontal="center" wrapText="1"/>
    </xf>
    <xf numFmtId="0" fontId="0" fillId="0" borderId="0" xfId="0"/>
    <xf numFmtId="164" fontId="10" fillId="0" borderId="0" xfId="2" applyFont="1" applyFill="1" applyAlignment="1">
      <alignment horizontal="center"/>
    </xf>
    <xf numFmtId="164" fontId="16" fillId="0" borderId="0" xfId="2" applyFont="1" applyFill="1" applyAlignment="1">
      <alignment horizontal="center"/>
    </xf>
    <xf numFmtId="167" fontId="18" fillId="0" borderId="13" xfId="3" applyNumberFormat="1" applyFont="1" applyFill="1" applyBorder="1" applyAlignment="1">
      <alignment horizontal="right"/>
    </xf>
    <xf numFmtId="167" fontId="18" fillId="0" borderId="34" xfId="3" applyNumberFormat="1" applyFont="1" applyFill="1" applyBorder="1" applyAlignment="1">
      <alignment horizontal="right"/>
    </xf>
    <xf numFmtId="167" fontId="5" fillId="0" borderId="13" xfId="3" applyNumberFormat="1" applyFont="1" applyFill="1" applyBorder="1" applyAlignment="1">
      <alignment horizontal="center"/>
    </xf>
    <xf numFmtId="167" fontId="5" fillId="0" borderId="34" xfId="3" applyNumberFormat="1" applyFont="1" applyFill="1" applyBorder="1" applyAlignment="1">
      <alignment horizontal="center"/>
    </xf>
    <xf numFmtId="164" fontId="11" fillId="2" borderId="14" xfId="2" applyFont="1" applyFill="1" applyBorder="1" applyAlignment="1">
      <alignment horizontal="center"/>
    </xf>
    <xf numFmtId="164" fontId="23" fillId="0" borderId="0" xfId="2" applyFont="1" applyFill="1" applyAlignment="1">
      <alignment horizontal="center"/>
    </xf>
    <xf numFmtId="164" fontId="27" fillId="0" borderId="0" xfId="2" applyFont="1" applyFill="1" applyAlignment="1">
      <alignment horizontal="center"/>
    </xf>
    <xf numFmtId="164" fontId="27" fillId="0" borderId="0" xfId="2" applyFont="1" applyFill="1" applyAlignment="1">
      <alignment horizontal="center" wrapText="1"/>
    </xf>
    <xf numFmtId="0" fontId="34" fillId="0" borderId="0" xfId="0" applyFont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42" fillId="0" borderId="0" xfId="14"/>
    <xf numFmtId="0" fontId="42" fillId="0" borderId="0" xfId="14" applyAlignment="1">
      <alignment horizontal="right"/>
    </xf>
    <xf numFmtId="0" fontId="46" fillId="0" borderId="0" xfId="14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center" wrapText="1"/>
    </xf>
    <xf numFmtId="0" fontId="34" fillId="0" borderId="12" xfId="0" applyFont="1" applyBorder="1" applyAlignment="1">
      <alignment horizontal="left"/>
    </xf>
    <xf numFmtId="0" fontId="33" fillId="0" borderId="0" xfId="12" applyFont="1" applyAlignment="1">
      <alignment horizontal="center" wrapText="1"/>
    </xf>
    <xf numFmtId="0" fontId="33" fillId="0" borderId="0" xfId="12" applyFont="1" applyAlignment="1">
      <alignment horizontal="center"/>
    </xf>
    <xf numFmtId="0" fontId="33" fillId="0" borderId="12" xfId="12" applyFont="1" applyBorder="1" applyAlignment="1">
      <alignment horizontal="left" wrapText="1"/>
    </xf>
    <xf numFmtId="0" fontId="33" fillId="0" borderId="12" xfId="12" applyFont="1" applyBorder="1" applyAlignment="1">
      <alignment horizontal="left"/>
    </xf>
  </cellXfs>
  <cellStyles count="15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Normál 5" xfId="14"/>
    <cellStyle name="Normál 7" xfId="12"/>
    <cellStyle name="Result" xfId="10"/>
    <cellStyle name="Result2" xfId="11"/>
    <cellStyle name="Százalék" xfId="13" builtinId="5"/>
  </cellStyles>
  <dxfs count="0"/>
  <tableStyles count="0" defaultTableStyle="TableStyleMedium2" defaultPivotStyle="PivotStyleLight16"/>
  <colors>
    <mruColors>
      <color rgb="FFCCFFFF"/>
      <color rgb="FF66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rsegi%20Tarsulas\El&#337;terjeszt&#233;sek\2018\2018.02.20\2.%20NP.%202017.%20&#233;vi%20el&#337;ir&#225;nyzat%20m&#243;dos&#237;t&#225;s\2017_evi_koltsegvetes_modositasa_IV_negyed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adatszolg&#225;ltat&#225;s\&#225;llami%20egyeztet&#337;%20analitika%202017%20ja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egyensúly"/>
      <sheetName val="1 sz. melléklet"/>
      <sheetName val="Munka1"/>
    </sheetNames>
    <sheetDataSet>
      <sheetData sheetId="0"/>
      <sheetData sheetId="1"/>
      <sheetData sheetId="2">
        <row r="12">
          <cell r="B12">
            <v>264817</v>
          </cell>
          <cell r="C12">
            <v>406705000</v>
          </cell>
          <cell r="F12">
            <v>412428633</v>
          </cell>
        </row>
        <row r="13">
          <cell r="B13">
            <v>69967</v>
          </cell>
          <cell r="C13">
            <v>98000400</v>
          </cell>
          <cell r="F13">
            <v>99242953</v>
          </cell>
        </row>
        <row r="14">
          <cell r="B14">
            <v>200046</v>
          </cell>
          <cell r="C14">
            <v>193270000</v>
          </cell>
          <cell r="F14">
            <v>221670572</v>
          </cell>
        </row>
        <row r="15">
          <cell r="B15">
            <v>570</v>
          </cell>
          <cell r="C15">
            <v>850000</v>
          </cell>
          <cell r="D15">
            <v>850000</v>
          </cell>
          <cell r="F15">
            <v>850000</v>
          </cell>
        </row>
        <row r="17">
          <cell r="C17">
            <v>0</v>
          </cell>
          <cell r="F17">
            <v>13894190</v>
          </cell>
        </row>
        <row r="23">
          <cell r="B23">
            <v>201101</v>
          </cell>
          <cell r="C23">
            <v>273830368</v>
          </cell>
          <cell r="F23">
            <v>288090849</v>
          </cell>
        </row>
        <row r="24">
          <cell r="C24">
            <v>0</v>
          </cell>
        </row>
        <row r="26">
          <cell r="B26">
            <v>38148</v>
          </cell>
          <cell r="F26">
            <v>3946685</v>
          </cell>
        </row>
        <row r="29">
          <cell r="C29">
            <v>0</v>
          </cell>
        </row>
        <row r="31">
          <cell r="C31">
            <v>36000000</v>
          </cell>
          <cell r="F31">
            <v>36529197</v>
          </cell>
        </row>
        <row r="38">
          <cell r="C38">
            <v>24967360</v>
          </cell>
        </row>
        <row r="39">
          <cell r="C39">
            <v>41769000</v>
          </cell>
        </row>
        <row r="40">
          <cell r="C40">
            <v>7357500</v>
          </cell>
        </row>
        <row r="41">
          <cell r="C41">
            <v>21340000</v>
          </cell>
        </row>
        <row r="42">
          <cell r="C42">
            <v>8903520</v>
          </cell>
        </row>
        <row r="43">
          <cell r="C43">
            <v>19577030</v>
          </cell>
        </row>
        <row r="44">
          <cell r="C44">
            <v>82888885</v>
          </cell>
        </row>
        <row r="45">
          <cell r="C45">
            <v>33582000</v>
          </cell>
        </row>
      </sheetData>
      <sheetData sheetId="3">
        <row r="12">
          <cell r="B12">
            <v>141381508</v>
          </cell>
          <cell r="E12">
            <v>143556104</v>
          </cell>
        </row>
        <row r="13">
          <cell r="B13">
            <v>32227057</v>
          </cell>
          <cell r="E13">
            <v>33288251</v>
          </cell>
        </row>
        <row r="14">
          <cell r="B14">
            <v>26640000</v>
          </cell>
          <cell r="E14">
            <v>23640774</v>
          </cell>
        </row>
        <row r="15">
          <cell r="B15">
            <v>420000</v>
          </cell>
          <cell r="C15">
            <v>420000</v>
          </cell>
          <cell r="E15">
            <v>420000</v>
          </cell>
        </row>
        <row r="17">
          <cell r="B17">
            <v>0</v>
          </cell>
          <cell r="E17">
            <v>3046158</v>
          </cell>
        </row>
        <row r="21">
          <cell r="B21">
            <v>2300000</v>
          </cell>
          <cell r="E21">
            <v>3067463</v>
          </cell>
        </row>
        <row r="22">
          <cell r="B22">
            <v>0</v>
          </cell>
          <cell r="E22">
            <v>0</v>
          </cell>
        </row>
        <row r="24">
          <cell r="B24">
            <v>700000</v>
          </cell>
          <cell r="E24">
            <v>3717151</v>
          </cell>
        </row>
        <row r="27">
          <cell r="B27">
            <v>0</v>
          </cell>
        </row>
        <row r="29">
          <cell r="B29">
            <v>3000000</v>
          </cell>
          <cell r="E29">
            <v>3908906</v>
          </cell>
        </row>
        <row r="34">
          <cell r="B34">
            <v>79200000</v>
          </cell>
        </row>
        <row r="36">
          <cell r="B36">
            <v>5716475</v>
          </cell>
        </row>
      </sheetData>
      <sheetData sheetId="4">
        <row r="12">
          <cell r="B12">
            <v>500000</v>
          </cell>
          <cell r="E12">
            <v>1020646</v>
          </cell>
        </row>
        <row r="13">
          <cell r="B13">
            <v>249000</v>
          </cell>
          <cell r="E13">
            <v>348121</v>
          </cell>
        </row>
        <row r="14">
          <cell r="B14">
            <v>11812368</v>
          </cell>
          <cell r="E14">
            <v>17693557</v>
          </cell>
        </row>
        <row r="15">
          <cell r="B15">
            <v>6340000</v>
          </cell>
          <cell r="E15">
            <v>6340000</v>
          </cell>
        </row>
        <row r="18">
          <cell r="B18">
            <v>235000000</v>
          </cell>
          <cell r="C18">
            <v>235000000</v>
          </cell>
          <cell r="E18">
            <v>234380233</v>
          </cell>
        </row>
        <row r="21">
          <cell r="B21">
            <v>21770799</v>
          </cell>
          <cell r="E21">
            <v>40475279</v>
          </cell>
        </row>
        <row r="24">
          <cell r="B24">
            <v>10090368</v>
          </cell>
          <cell r="E24">
            <v>15862454</v>
          </cell>
        </row>
        <row r="25">
          <cell r="B25">
            <v>0</v>
          </cell>
        </row>
        <row r="26">
          <cell r="B26">
            <v>235000000</v>
          </cell>
          <cell r="C26">
            <v>235000000</v>
          </cell>
          <cell r="E26">
            <v>235000000</v>
          </cell>
        </row>
        <row r="28">
          <cell r="B28">
            <v>604245396</v>
          </cell>
          <cell r="E28">
            <v>651256064</v>
          </cell>
        </row>
        <row r="29">
          <cell r="B29">
            <v>325301770</v>
          </cell>
          <cell r="E29">
            <v>435817165</v>
          </cell>
        </row>
        <row r="30">
          <cell r="B30">
            <v>0</v>
          </cell>
        </row>
        <row r="33">
          <cell r="B33">
            <v>10000000</v>
          </cell>
          <cell r="E33">
            <v>10916702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105">
          <cell r="D105">
            <v>93047238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  <row r="86">
          <cell r="F86">
            <v>5716475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llami"/>
      <sheetName val="pótelőirányzat"/>
      <sheetName val="Munka3"/>
    </sheetNames>
    <sheetDataSet>
      <sheetData sheetId="0">
        <row r="7">
          <cell r="C7">
            <v>2195957</v>
          </cell>
        </row>
        <row r="34">
          <cell r="G34">
            <v>79200000</v>
          </cell>
        </row>
        <row r="35">
          <cell r="G35">
            <v>25271840</v>
          </cell>
        </row>
        <row r="36">
          <cell r="G36">
            <v>45864000</v>
          </cell>
        </row>
        <row r="37">
          <cell r="G37">
            <v>7848000</v>
          </cell>
        </row>
        <row r="38">
          <cell r="G38">
            <v>20020000</v>
          </cell>
        </row>
        <row r="39">
          <cell r="G39">
            <v>8903520</v>
          </cell>
        </row>
        <row r="40">
          <cell r="G40">
            <v>19577030</v>
          </cell>
        </row>
      </sheetData>
      <sheetData sheetId="1">
        <row r="19">
          <cell r="O19">
            <v>4220875</v>
          </cell>
        </row>
        <row r="20">
          <cell r="O20">
            <v>5374558</v>
          </cell>
        </row>
        <row r="25">
          <cell r="O25">
            <v>52190318</v>
          </cell>
        </row>
        <row r="26">
          <cell r="O26">
            <v>35345624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topLeftCell="A10" workbookViewId="0">
      <selection activeCell="A36" sqref="A36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210" t="s">
        <v>1</v>
      </c>
      <c r="B5" s="210"/>
      <c r="C5" s="2"/>
    </row>
    <row r="6" spans="1:256" x14ac:dyDescent="0.25">
      <c r="A6" s="210" t="s">
        <v>298</v>
      </c>
      <c r="B6" s="210"/>
    </row>
    <row r="7" spans="1:256" x14ac:dyDescent="0.25">
      <c r="A7" s="2"/>
    </row>
    <row r="8" spans="1:256" x14ac:dyDescent="0.25">
      <c r="A8" s="2"/>
    </row>
    <row r="11" spans="1:256" x14ac:dyDescent="0.25">
      <c r="A11" s="210" t="s">
        <v>2</v>
      </c>
      <c r="B11" s="210"/>
    </row>
    <row r="12" spans="1:256" x14ac:dyDescent="0.25">
      <c r="A12" s="210" t="s">
        <v>299</v>
      </c>
      <c r="B12" s="210"/>
    </row>
    <row r="13" spans="1:256" customFormat="1" x14ac:dyDescent="0.25">
      <c r="A13" s="210" t="s">
        <v>300</v>
      </c>
      <c r="B13" s="2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211" t="s">
        <v>3</v>
      </c>
      <c r="B15" s="211"/>
    </row>
    <row r="16" spans="1:256" ht="15.75" x14ac:dyDescent="0.25">
      <c r="A16" s="209" t="s">
        <v>4</v>
      </c>
      <c r="B16" s="209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95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5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2"/>
  <sheetViews>
    <sheetView topLeftCell="D1" zoomScaleNormal="100" workbookViewId="0">
      <selection activeCell="K13" sqref="K13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5" width="16.625" style="1" customWidth="1"/>
    <col min="6" max="6" width="15" style="1" customWidth="1"/>
    <col min="7" max="8" width="12.25" style="1" customWidth="1"/>
    <col min="9" max="9" width="14.625" style="1" customWidth="1"/>
    <col min="10" max="10" width="15.125" style="1" customWidth="1"/>
    <col min="11" max="11" width="12.25" style="1" customWidth="1"/>
    <col min="12" max="12" width="8.75" style="1"/>
    <col min="13" max="16" width="8.75" style="131"/>
    <col min="17" max="16384" width="8.75" style="1"/>
  </cols>
  <sheetData>
    <row r="1" spans="1:252" x14ac:dyDescent="0.25">
      <c r="A1" s="212" t="s">
        <v>12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252" x14ac:dyDescent="0.25">
      <c r="B2" s="2"/>
    </row>
    <row r="3" spans="1:252" x14ac:dyDescent="0.25">
      <c r="A3" s="210" t="s">
        <v>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4" spans="1:252" x14ac:dyDescent="0.25">
      <c r="A4" s="210" t="s">
        <v>326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</row>
    <row r="5" spans="1:252" ht="15.75" x14ac:dyDescent="0.25">
      <c r="A5" s="215" t="s">
        <v>301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</row>
    <row r="6" spans="1:252" ht="15.75" x14ac:dyDescent="0.25">
      <c r="A6" s="215" t="s">
        <v>98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</row>
    <row r="7" spans="1:252" ht="15.75" x14ac:dyDescent="0.25">
      <c r="A7" s="119"/>
      <c r="B7" s="119"/>
      <c r="C7" s="119"/>
      <c r="D7" s="119"/>
      <c r="E7" s="119"/>
    </row>
    <row r="8" spans="1:252" ht="15.75" customHeight="1" x14ac:dyDescent="0.25">
      <c r="A8" s="213" t="s">
        <v>8</v>
      </c>
      <c r="B8" s="213"/>
      <c r="C8" s="213"/>
      <c r="D8" s="12" t="s">
        <v>13</v>
      </c>
      <c r="E8" s="12" t="s">
        <v>14</v>
      </c>
      <c r="F8" s="12"/>
      <c r="G8" s="12" t="s">
        <v>13</v>
      </c>
      <c r="H8" s="12" t="s">
        <v>14</v>
      </c>
      <c r="I8" s="12"/>
      <c r="J8" s="12" t="s">
        <v>13</v>
      </c>
      <c r="K8" s="12" t="s">
        <v>14</v>
      </c>
    </row>
    <row r="9" spans="1:252" ht="15.75" x14ac:dyDescent="0.25">
      <c r="A9" s="13" t="s">
        <v>6</v>
      </c>
      <c r="B9" s="13" t="s">
        <v>15</v>
      </c>
      <c r="C9" s="13" t="s">
        <v>15</v>
      </c>
      <c r="D9" s="13" t="s">
        <v>15</v>
      </c>
      <c r="E9" s="13" t="s">
        <v>15</v>
      </c>
      <c r="F9" s="13" t="s">
        <v>87</v>
      </c>
      <c r="G9" s="13" t="s">
        <v>87</v>
      </c>
      <c r="H9" s="13" t="s">
        <v>87</v>
      </c>
      <c r="I9" s="13" t="s">
        <v>96</v>
      </c>
      <c r="J9" s="13" t="s">
        <v>96</v>
      </c>
      <c r="K9" s="13" t="s">
        <v>96</v>
      </c>
    </row>
    <row r="10" spans="1:252" ht="33.75" customHeight="1" x14ac:dyDescent="0.25">
      <c r="A10" s="14"/>
      <c r="B10" s="15" t="s">
        <v>16</v>
      </c>
      <c r="C10" s="15" t="s">
        <v>302</v>
      </c>
      <c r="D10" s="15" t="s">
        <v>302</v>
      </c>
      <c r="E10" s="15" t="s">
        <v>302</v>
      </c>
      <c r="F10" s="15" t="s">
        <v>303</v>
      </c>
      <c r="G10" s="15" t="s">
        <v>303</v>
      </c>
      <c r="H10" s="15" t="s">
        <v>303</v>
      </c>
      <c r="I10" s="15" t="s">
        <v>304</v>
      </c>
      <c r="J10" s="15" t="s">
        <v>304</v>
      </c>
      <c r="K10" s="15" t="s">
        <v>304</v>
      </c>
    </row>
    <row r="11" spans="1:252" ht="15.75" x14ac:dyDescent="0.25">
      <c r="A11" s="16" t="s">
        <v>17</v>
      </c>
      <c r="B11" s="17">
        <f>'[1]2B'!B12+'[1]2C'!B12+'[1]2D'!B12</f>
        <v>142146325</v>
      </c>
      <c r="C11" s="17">
        <f>'[1]2B'!C12+'[1]2C'!B12+'[1]2D'!B12</f>
        <v>548586508</v>
      </c>
      <c r="D11" s="17">
        <f>SUM(C11-E11)</f>
        <v>548086508</v>
      </c>
      <c r="E11" s="17">
        <f>'[1]2D'!B12</f>
        <v>500000</v>
      </c>
      <c r="F11" s="36">
        <f>'[1]2B'!F12+'[1]2C'!E12+'[1]2D'!E12</f>
        <v>557005383</v>
      </c>
      <c r="G11" s="36">
        <f t="shared" ref="G11:G18" si="0">F11-H11</f>
        <v>555984737</v>
      </c>
      <c r="H11" s="36">
        <f>'[1]2D'!E12</f>
        <v>1020646</v>
      </c>
      <c r="I11" s="36">
        <f>'KESZI mérleg'!E12+'CSGYK mérleg'!D12+'Társulás mérleg'!D12</f>
        <v>520103148</v>
      </c>
      <c r="J11" s="36">
        <f t="shared" ref="J11:J18" si="1">I11-K11</f>
        <v>519156390</v>
      </c>
      <c r="K11" s="36">
        <f>'Társulás mérleg'!D12</f>
        <v>946758</v>
      </c>
    </row>
    <row r="12" spans="1:252" ht="15.75" x14ac:dyDescent="0.25">
      <c r="A12" s="16" t="s">
        <v>18</v>
      </c>
      <c r="B12" s="17">
        <f>'[1]2B'!B13+'[1]2C'!B13+'[1]2D'!B13</f>
        <v>32546024</v>
      </c>
      <c r="C12" s="17">
        <f>'[1]2B'!C13+'[1]2C'!B13+'[1]2D'!B13</f>
        <v>130476457</v>
      </c>
      <c r="D12" s="17">
        <f>SUM(C12-E12)</f>
        <v>130227457</v>
      </c>
      <c r="E12" s="17">
        <f>'[1]2D'!B13</f>
        <v>249000</v>
      </c>
      <c r="F12" s="36">
        <f>'[1]2B'!F13+'[1]2C'!E13+'[1]2D'!E13</f>
        <v>132879325</v>
      </c>
      <c r="G12" s="36">
        <f t="shared" si="0"/>
        <v>132531204</v>
      </c>
      <c r="H12" s="36">
        <f>'[1]2D'!E13</f>
        <v>348121</v>
      </c>
      <c r="I12" s="36">
        <f>'KESZI mérleg'!E13+'CSGYK mérleg'!D13+'Társulás mérleg'!D13</f>
        <v>118558839</v>
      </c>
      <c r="J12" s="36">
        <f t="shared" si="1"/>
        <v>118352001</v>
      </c>
      <c r="K12" s="36">
        <f>'Társulás mérleg'!D13</f>
        <v>206838</v>
      </c>
    </row>
    <row r="13" spans="1:252" ht="15.75" x14ac:dyDescent="0.25">
      <c r="A13" s="16" t="s">
        <v>19</v>
      </c>
      <c r="B13" s="17">
        <f>'[1]2B'!B14+'[1]2C'!B14+'[1]2D'!B14</f>
        <v>38652414</v>
      </c>
      <c r="C13" s="17">
        <f>'[1]2B'!C14+'[1]2C'!B14+'[1]2D'!B14</f>
        <v>231722368</v>
      </c>
      <c r="D13" s="17">
        <f>SUM(C13-E13)</f>
        <v>219920091</v>
      </c>
      <c r="E13" s="17">
        <f>'[1]2D'!B14-10091</f>
        <v>11802277</v>
      </c>
      <c r="F13" s="36">
        <f>'[1]2B'!F14+'[1]2C'!E14+'[1]2D'!E14</f>
        <v>263004903</v>
      </c>
      <c r="G13" s="36">
        <f t="shared" si="0"/>
        <v>245311346</v>
      </c>
      <c r="H13" s="36">
        <f>'[1]2D'!E14</f>
        <v>17693557</v>
      </c>
      <c r="I13" s="36">
        <f>'KESZI mérleg'!E14+'CSGYK mérleg'!D14+'Társulás mérleg'!D14</f>
        <v>244566271</v>
      </c>
      <c r="J13" s="36">
        <f t="shared" si="1"/>
        <v>226916544</v>
      </c>
      <c r="K13" s="36">
        <f>'Társulás mérleg'!D14</f>
        <v>17649727</v>
      </c>
      <c r="M13" s="131">
        <f>I13/F13</f>
        <v>0.92989244006603178</v>
      </c>
      <c r="N13" s="131">
        <f>I13/C13</f>
        <v>1.055427980953483</v>
      </c>
    </row>
    <row r="14" spans="1:252" ht="15.75" x14ac:dyDescent="0.25">
      <c r="A14" s="16" t="s">
        <v>90</v>
      </c>
      <c r="B14" s="17"/>
      <c r="C14" s="17">
        <f>'[1]2B'!C15+'[1]2C'!B15</f>
        <v>1270000</v>
      </c>
      <c r="D14" s="17">
        <f>'[1]2B'!D15+'[1]2C'!C15</f>
        <v>1270000</v>
      </c>
      <c r="E14" s="17">
        <v>0</v>
      </c>
      <c r="F14" s="36">
        <f>'[1]2B'!F15+'[1]2C'!E15</f>
        <v>1270000</v>
      </c>
      <c r="G14" s="36">
        <f t="shared" si="0"/>
        <v>1270000</v>
      </c>
      <c r="H14" s="36">
        <v>0</v>
      </c>
      <c r="I14" s="36">
        <f>'KESZI mérleg'!E15+'CSGYK mérleg'!D15</f>
        <v>1066755</v>
      </c>
      <c r="J14" s="36">
        <f t="shared" si="1"/>
        <v>1066755</v>
      </c>
      <c r="K14" s="36">
        <v>0</v>
      </c>
      <c r="M14" s="131">
        <f>I14/F14</f>
        <v>0.8399645669291339</v>
      </c>
      <c r="N14" s="131">
        <f>I14/C14</f>
        <v>0.8399645669291339</v>
      </c>
    </row>
    <row r="15" spans="1:252" ht="15.75" x14ac:dyDescent="0.25">
      <c r="A15" s="16" t="s">
        <v>20</v>
      </c>
      <c r="B15" s="17">
        <f>'[1]2B'!B15+'[1]2C'!B15+'[1]2D'!B15</f>
        <v>6760570</v>
      </c>
      <c r="C15" s="17">
        <f>'[1]2D'!B15</f>
        <v>6340000</v>
      </c>
      <c r="D15" s="17">
        <f>SUM(C15-E15)</f>
        <v>0</v>
      </c>
      <c r="E15" s="17">
        <f>'[1]2D'!B15</f>
        <v>6340000</v>
      </c>
      <c r="F15" s="36">
        <f>'[1]2D'!E15</f>
        <v>6340000</v>
      </c>
      <c r="G15" s="36">
        <f t="shared" si="0"/>
        <v>0</v>
      </c>
      <c r="H15" s="36">
        <f>'[1]2D'!E15</f>
        <v>6340000</v>
      </c>
      <c r="I15" s="36">
        <f>'Társulás mérleg'!D15</f>
        <v>6290000</v>
      </c>
      <c r="J15" s="36">
        <f t="shared" si="1"/>
        <v>0</v>
      </c>
      <c r="K15" s="36">
        <f>'Társulás mérleg'!D15</f>
        <v>6290000</v>
      </c>
    </row>
    <row r="16" spans="1:252" s="118" customFormat="1" ht="15.75" x14ac:dyDescent="0.25">
      <c r="A16" s="16" t="s">
        <v>91</v>
      </c>
      <c r="B16" s="17"/>
      <c r="C16" s="17">
        <v>0</v>
      </c>
      <c r="D16" s="17"/>
      <c r="E16" s="17"/>
      <c r="F16" s="36">
        <v>0</v>
      </c>
      <c r="G16" s="36">
        <f t="shared" si="0"/>
        <v>0</v>
      </c>
      <c r="H16" s="36">
        <v>0</v>
      </c>
      <c r="I16" s="36">
        <v>0</v>
      </c>
      <c r="J16" s="36">
        <f t="shared" si="1"/>
        <v>0</v>
      </c>
      <c r="K16" s="36">
        <v>0</v>
      </c>
      <c r="L16" s="1"/>
      <c r="M16" s="131"/>
      <c r="N16" s="131"/>
      <c r="O16" s="131"/>
      <c r="P16" s="13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15" ht="15.75" x14ac:dyDescent="0.25">
      <c r="A17" s="16" t="s">
        <v>21</v>
      </c>
      <c r="B17" s="17">
        <v>0</v>
      </c>
      <c r="C17" s="17">
        <f>'[1]2B'!C17+'[1]2C'!B17+'[1]2D'!B18</f>
        <v>235000000</v>
      </c>
      <c r="D17" s="17">
        <f>SUM(C17-E17)</f>
        <v>0</v>
      </c>
      <c r="E17" s="17">
        <f>'[1]2D'!C18</f>
        <v>235000000</v>
      </c>
      <c r="F17" s="36">
        <f>'[1]2B'!F17+'[1]2C'!E17+'[1]2D'!E18</f>
        <v>251320581</v>
      </c>
      <c r="G17" s="36">
        <f t="shared" si="0"/>
        <v>16940348</v>
      </c>
      <c r="H17" s="36">
        <f>'[1]2D'!E18</f>
        <v>234380233</v>
      </c>
      <c r="I17" s="36">
        <f>'KESZI mérleg'!E17+'CSGYK mérleg'!D17+'Társulás mérleg'!D18</f>
        <v>17058594</v>
      </c>
      <c r="J17" s="36">
        <f t="shared" si="1"/>
        <v>17058594</v>
      </c>
      <c r="K17" s="36"/>
    </row>
    <row r="18" spans="1:15" ht="15.75" x14ac:dyDescent="0.25">
      <c r="A18" s="16" t="s">
        <v>22</v>
      </c>
      <c r="B18" s="18">
        <v>0</v>
      </c>
      <c r="C18" s="18">
        <v>0</v>
      </c>
      <c r="D18" s="17">
        <f>SUM(C18-E18)</f>
        <v>0</v>
      </c>
      <c r="E18" s="17">
        <v>0</v>
      </c>
      <c r="F18" s="36">
        <v>0</v>
      </c>
      <c r="G18" s="36">
        <f t="shared" si="0"/>
        <v>0</v>
      </c>
      <c r="H18" s="36">
        <v>0</v>
      </c>
      <c r="I18" s="36">
        <v>0</v>
      </c>
      <c r="J18" s="36">
        <f t="shared" si="1"/>
        <v>0</v>
      </c>
      <c r="K18" s="36">
        <v>0</v>
      </c>
    </row>
    <row r="19" spans="1:15" ht="15.75" x14ac:dyDescent="0.25">
      <c r="A19" s="19" t="s">
        <v>23</v>
      </c>
      <c r="B19" s="21">
        <f t="shared" ref="B19:K19" si="2">SUM(B11:B18)</f>
        <v>220105333</v>
      </c>
      <c r="C19" s="21">
        <f t="shared" si="2"/>
        <v>1153395333</v>
      </c>
      <c r="D19" s="122">
        <f t="shared" si="2"/>
        <v>899504056</v>
      </c>
      <c r="E19" s="21">
        <f t="shared" si="2"/>
        <v>253891277</v>
      </c>
      <c r="F19" s="123">
        <f t="shared" si="2"/>
        <v>1211820192</v>
      </c>
      <c r="G19" s="123">
        <f t="shared" si="2"/>
        <v>952037635</v>
      </c>
      <c r="H19" s="123">
        <f t="shared" si="2"/>
        <v>259782557</v>
      </c>
      <c r="I19" s="123">
        <f t="shared" si="2"/>
        <v>907643607</v>
      </c>
      <c r="J19" s="123">
        <f t="shared" si="2"/>
        <v>882550284</v>
      </c>
      <c r="K19" s="123">
        <f t="shared" si="2"/>
        <v>25093323</v>
      </c>
      <c r="M19" s="131">
        <f>I19/C19</f>
        <v>0.78693192267321233</v>
      </c>
      <c r="N19" s="131">
        <f>I19/F19</f>
        <v>0.74899198164210812</v>
      </c>
      <c r="O19" s="131">
        <f>SUM(I19-I17)/(F19-F17)</f>
        <v>0.92721017562182018</v>
      </c>
    </row>
    <row r="20" spans="1:15" ht="15.75" x14ac:dyDescent="0.25">
      <c r="A20" s="16" t="s">
        <v>24</v>
      </c>
      <c r="B20" s="23">
        <f>'[1]2D'!B21</f>
        <v>21770799</v>
      </c>
      <c r="C20" s="23">
        <f>'[1]2D'!B21</f>
        <v>21770799</v>
      </c>
      <c r="D20" s="22">
        <f>'[1]2D'!B21</f>
        <v>21770799</v>
      </c>
      <c r="E20" s="23">
        <v>0</v>
      </c>
      <c r="F20" s="38">
        <f>'[1]2D'!E21</f>
        <v>40475279</v>
      </c>
      <c r="G20" s="36">
        <f>F20-H20</f>
        <v>0</v>
      </c>
      <c r="H20" s="38">
        <f>F20</f>
        <v>40475279</v>
      </c>
      <c r="I20" s="38">
        <v>0</v>
      </c>
      <c r="J20" s="36">
        <f>I20-K20</f>
        <v>0</v>
      </c>
      <c r="K20" s="38">
        <f>I20</f>
        <v>0</v>
      </c>
    </row>
    <row r="21" spans="1:15" ht="15.75" x14ac:dyDescent="0.25">
      <c r="A21" s="25" t="s">
        <v>27</v>
      </c>
      <c r="B21" s="22">
        <f>B19+B20</f>
        <v>241876132</v>
      </c>
      <c r="C21" s="22">
        <f>C19+C20</f>
        <v>1175166132</v>
      </c>
      <c r="D21" s="22">
        <f>SUM(C21-E21)</f>
        <v>921274855</v>
      </c>
      <c r="E21" s="23">
        <f>SUM(E19+E20)</f>
        <v>253891277</v>
      </c>
      <c r="F21" s="124">
        <f t="shared" ref="F21:H21" si="3">SUM(F19:F20)</f>
        <v>1252295471</v>
      </c>
      <c r="G21" s="124">
        <f t="shared" si="3"/>
        <v>952037635</v>
      </c>
      <c r="H21" s="124">
        <f t="shared" si="3"/>
        <v>300257836</v>
      </c>
      <c r="I21" s="124">
        <f t="shared" ref="I21:K21" si="4">SUM(I19:I20)</f>
        <v>907643607</v>
      </c>
      <c r="J21" s="124">
        <f t="shared" si="4"/>
        <v>882550284</v>
      </c>
      <c r="K21" s="124">
        <f t="shared" si="4"/>
        <v>25093323</v>
      </c>
      <c r="M21" s="131">
        <f>I21/C21</f>
        <v>0.77235344202380396</v>
      </c>
      <c r="N21" s="131">
        <f>I21/F21</f>
        <v>0.72478390924405089</v>
      </c>
    </row>
    <row r="22" spans="1:15" ht="15.75" x14ac:dyDescent="0.25">
      <c r="A22" s="26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5" ht="15.75" x14ac:dyDescent="0.25">
      <c r="A23" s="16" t="s">
        <v>28</v>
      </c>
      <c r="B23" s="17">
        <f>'[1]2B'!B23+'[1]2C'!B21+'[1]2D'!B24</f>
        <v>12591469</v>
      </c>
      <c r="C23" s="17">
        <f>'[1]2B'!C23+'[1]2C'!B21+'[1]2D'!B24</f>
        <v>286220736</v>
      </c>
      <c r="D23" s="17">
        <v>286831415</v>
      </c>
      <c r="E23" s="17">
        <v>89321</v>
      </c>
      <c r="F23" s="36">
        <f>'[1]2B'!F23+'[1]2C'!E21+'[1]2D'!E24</f>
        <v>307020766</v>
      </c>
      <c r="G23" s="36">
        <f>F23-H23</f>
        <v>291158312</v>
      </c>
      <c r="H23" s="36">
        <f>'[1]2D'!E24</f>
        <v>15862454</v>
      </c>
      <c r="I23" s="36">
        <f>'KESZI mérleg'!E23+'CSGYK mérleg'!D21+'Társulás mérleg'!D24</f>
        <v>307020766</v>
      </c>
      <c r="J23" s="36">
        <f>I23-K23</f>
        <v>291158312</v>
      </c>
      <c r="K23" s="36">
        <f>'Társulás mérleg'!D24</f>
        <v>15862454</v>
      </c>
    </row>
    <row r="24" spans="1:15" ht="15.75" x14ac:dyDescent="0.25">
      <c r="A24" s="16" t="s">
        <v>29</v>
      </c>
      <c r="B24" s="17">
        <v>0</v>
      </c>
      <c r="C24" s="17">
        <f>'[1]2B'!C24+'[1]2C'!B22+'[1]2D'!B25</f>
        <v>0</v>
      </c>
      <c r="D24" s="17">
        <f>C24-E24</f>
        <v>0</v>
      </c>
      <c r="E24" s="17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</row>
    <row r="25" spans="1:15" ht="15.75" x14ac:dyDescent="0.25">
      <c r="A25" s="16" t="s">
        <v>30</v>
      </c>
      <c r="B25" s="17">
        <v>0</v>
      </c>
      <c r="C25" s="17">
        <f>'[1]2D'!B26</f>
        <v>235000000</v>
      </c>
      <c r="D25" s="17">
        <f>C25-E25</f>
        <v>0</v>
      </c>
      <c r="E25" s="17">
        <f>'[1]2D'!C26</f>
        <v>235000000</v>
      </c>
      <c r="F25" s="36">
        <f>'[1]2B'!F24+'[1]2C'!E22+'[1]2D'!E26</f>
        <v>235000000</v>
      </c>
      <c r="G25" s="36">
        <f>F25-H25</f>
        <v>0</v>
      </c>
      <c r="H25" s="36">
        <f>'[1]2D'!E26</f>
        <v>235000000</v>
      </c>
      <c r="I25" s="36">
        <f>'KESZI mérleg'!E24+'CSGYK mérleg'!D22+'Társulás mérleg'!D26</f>
        <v>229760779</v>
      </c>
      <c r="J25" s="36">
        <f>I25-K25</f>
        <v>0</v>
      </c>
      <c r="K25" s="36">
        <f>'Társulás mérleg'!D26</f>
        <v>229760779</v>
      </c>
    </row>
    <row r="26" spans="1:15" ht="15.75" x14ac:dyDescent="0.25">
      <c r="A26" s="16" t="s">
        <v>31</v>
      </c>
      <c r="B26" s="17">
        <v>0</v>
      </c>
      <c r="C26" s="17">
        <v>0</v>
      </c>
      <c r="D26" s="17">
        <f>C26-E26</f>
        <v>0</v>
      </c>
      <c r="E26" s="17">
        <v>0</v>
      </c>
      <c r="F26" s="36">
        <v>0</v>
      </c>
      <c r="G26" s="36"/>
      <c r="H26" s="36">
        <v>0</v>
      </c>
      <c r="I26" s="36">
        <v>0</v>
      </c>
      <c r="J26" s="36">
        <v>0</v>
      </c>
      <c r="K26" s="36">
        <v>0</v>
      </c>
    </row>
    <row r="27" spans="1:15" ht="15.75" x14ac:dyDescent="0.25">
      <c r="A27" s="16" t="s">
        <v>32</v>
      </c>
      <c r="B27" s="17">
        <f>'[1]2B'!B26+'[1]2C'!B24+'[1]2D'!B28</f>
        <v>604983544</v>
      </c>
      <c r="C27" s="17">
        <f>'[1]2C'!B24+'[1]2D'!B28</f>
        <v>604945396</v>
      </c>
      <c r="D27" s="17">
        <v>595443440</v>
      </c>
      <c r="E27" s="17">
        <v>8801956</v>
      </c>
      <c r="F27" s="36">
        <f>'[1]2B'!F26+'[1]2C'!E24+'[1]2D'!E28</f>
        <v>658919900</v>
      </c>
      <c r="G27" s="36">
        <f>'[1]2D'!E28+'[1]2B'!F26+'[1]2C'!E24-38478680</f>
        <v>620441220</v>
      </c>
      <c r="H27" s="36">
        <f>F27-G27</f>
        <v>38478680</v>
      </c>
      <c r="I27" s="36">
        <f>'KESZI mérleg'!E26+'CSGYK mérleg'!D24+'Társulás mérleg'!D28</f>
        <v>658132356</v>
      </c>
      <c r="J27" s="36">
        <f>I27-K27</f>
        <v>658132356</v>
      </c>
      <c r="K27" s="36">
        <v>0</v>
      </c>
    </row>
    <row r="28" spans="1:15" ht="15.75" x14ac:dyDescent="0.25">
      <c r="A28" s="16" t="s">
        <v>33</v>
      </c>
      <c r="B28" s="17">
        <f>'[1]2D'!B29</f>
        <v>325301770</v>
      </c>
      <c r="C28" s="17">
        <v>325301770</v>
      </c>
      <c r="D28" s="17">
        <v>325301770</v>
      </c>
      <c r="E28" s="17">
        <v>0</v>
      </c>
      <c r="F28" s="36">
        <f>'[1]2D'!E29</f>
        <v>435817165</v>
      </c>
      <c r="G28" s="36">
        <f>'[1]2D'!E29</f>
        <v>435817165</v>
      </c>
      <c r="H28" s="36">
        <f>F28-G28</f>
        <v>0</v>
      </c>
      <c r="I28" s="36">
        <f>'Társulás mérleg'!D29</f>
        <v>473664247</v>
      </c>
      <c r="J28" s="36">
        <v>473664247</v>
      </c>
      <c r="K28" s="36">
        <v>0</v>
      </c>
    </row>
    <row r="29" spans="1:15" ht="15.75" x14ac:dyDescent="0.25">
      <c r="A29" s="16" t="s">
        <v>34</v>
      </c>
      <c r="B29" s="18">
        <v>0</v>
      </c>
      <c r="C29" s="17">
        <f>'[1]2B'!C29+'[1]2C'!B27+'[1]2D'!B30</f>
        <v>0</v>
      </c>
      <c r="D29" s="17">
        <f>C29-E29</f>
        <v>0</v>
      </c>
      <c r="E29" s="18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</row>
    <row r="30" spans="1:15" ht="15.75" x14ac:dyDescent="0.25">
      <c r="A30" s="19" t="s">
        <v>35</v>
      </c>
      <c r="B30" s="21">
        <f>B27+B23</f>
        <v>617575013</v>
      </c>
      <c r="C30" s="39">
        <f t="shared" ref="C30" si="5">C27+C23+C25</f>
        <v>1126166132</v>
      </c>
      <c r="D30" s="39">
        <f>SUM(D23:D27)</f>
        <v>882274855</v>
      </c>
      <c r="E30" s="39">
        <f>SUM(E23:E29)</f>
        <v>243891277</v>
      </c>
      <c r="F30" s="125">
        <f>F27+F23+F25</f>
        <v>1200940666</v>
      </c>
      <c r="G30" s="125">
        <f t="shared" ref="G30:H30" si="6">G27+G23+G25</f>
        <v>911599532</v>
      </c>
      <c r="H30" s="125">
        <f t="shared" si="6"/>
        <v>289341134</v>
      </c>
      <c r="I30" s="125">
        <f>I27+I23+I25</f>
        <v>1194913901</v>
      </c>
      <c r="J30" s="125">
        <f t="shared" ref="J30:K30" si="7">J27+J23+J25</f>
        <v>949290668</v>
      </c>
      <c r="K30" s="125">
        <f t="shared" si="7"/>
        <v>245623233</v>
      </c>
      <c r="M30" s="131">
        <f>I30/C30</f>
        <v>1.0610458502049855</v>
      </c>
      <c r="N30" s="131">
        <f>I30/F30</f>
        <v>0.99498162967528325</v>
      </c>
    </row>
    <row r="31" spans="1:15" ht="15.75" x14ac:dyDescent="0.25">
      <c r="A31" s="16" t="s">
        <v>88</v>
      </c>
      <c r="B31" s="18">
        <v>0</v>
      </c>
      <c r="C31" s="36">
        <f>'[1]2B'!C31+'[1]2C'!B29+'[1]2D'!B33</f>
        <v>49000000</v>
      </c>
      <c r="D31" s="36">
        <f>'[1]2B'!C31+'[1]2C'!B29</f>
        <v>39000000</v>
      </c>
      <c r="E31" s="36">
        <f>'[1]2D'!B33</f>
        <v>10000000</v>
      </c>
      <c r="F31" s="36">
        <f>'[1]2B'!F31+'[1]2C'!E29+'[1]2D'!E33</f>
        <v>51354805</v>
      </c>
      <c r="G31" s="36">
        <f>F31-H31</f>
        <v>40438103</v>
      </c>
      <c r="H31" s="36">
        <f>'[1]2D'!E33</f>
        <v>10916702</v>
      </c>
      <c r="I31" s="36">
        <f>'KESZI mérleg'!E31+'CSGYK mérleg'!D29+'Társulás mérleg'!D33</f>
        <v>51354805</v>
      </c>
      <c r="J31" s="36">
        <f>I31-K31</f>
        <v>42123936</v>
      </c>
      <c r="K31" s="36">
        <v>9230869</v>
      </c>
    </row>
    <row r="32" spans="1:15" ht="15.75" x14ac:dyDescent="0.25">
      <c r="A32" s="27" t="s">
        <v>37</v>
      </c>
      <c r="B32" s="23">
        <f>B30+B31</f>
        <v>617575013</v>
      </c>
      <c r="C32" s="38">
        <f>C30+C31</f>
        <v>1175166132</v>
      </c>
      <c r="D32" s="38">
        <f>SUM(D30:D31)</f>
        <v>921274855</v>
      </c>
      <c r="E32" s="38">
        <f>SUM(E30:E31)</f>
        <v>253891277</v>
      </c>
      <c r="F32" s="23">
        <f>SUM(F30:F31)</f>
        <v>1252295471</v>
      </c>
      <c r="G32" s="23">
        <f t="shared" ref="G32:H32" si="8">SUM(G30:G31)</f>
        <v>952037635</v>
      </c>
      <c r="H32" s="23">
        <f t="shared" si="8"/>
        <v>300257836</v>
      </c>
      <c r="I32" s="23">
        <f>SUM(I30:I31)</f>
        <v>1246268706</v>
      </c>
      <c r="J32" s="23">
        <f t="shared" ref="J32" si="9">SUM(J30:J31)</f>
        <v>991414604</v>
      </c>
      <c r="K32" s="23">
        <f>SUM(K30:K31)</f>
        <v>254854102</v>
      </c>
      <c r="M32" s="131">
        <f>I32/C32</f>
        <v>1.060504274301193</v>
      </c>
      <c r="N32" s="131">
        <f>I32/F32</f>
        <v>0.99518742569979313</v>
      </c>
    </row>
    <row r="33" spans="1:13" ht="15.75" x14ac:dyDescent="0.25">
      <c r="A33" s="28"/>
      <c r="B33" s="29"/>
      <c r="C33" s="29"/>
      <c r="D33" s="29"/>
      <c r="E33" s="29"/>
      <c r="M33" s="131">
        <f>I32/I21</f>
        <v>1.3730815668048879</v>
      </c>
    </row>
    <row r="35" spans="1:13" x14ac:dyDescent="0.25">
      <c r="A35" s="118" t="s">
        <v>324</v>
      </c>
      <c r="I35" s="131">
        <f>I32/I19</f>
        <v>1.3730815668048879</v>
      </c>
    </row>
    <row r="36" spans="1:13" x14ac:dyDescent="0.25">
      <c r="B36" s="1" t="s">
        <v>85</v>
      </c>
    </row>
    <row r="37" spans="1:13" x14ac:dyDescent="0.25">
      <c r="A37" s="214"/>
      <c r="B37" s="214"/>
      <c r="C37" s="214"/>
      <c r="D37" s="118"/>
      <c r="E37" s="118"/>
    </row>
    <row r="38" spans="1:13" x14ac:dyDescent="0.25">
      <c r="B38" s="1" t="s">
        <v>84</v>
      </c>
    </row>
    <row r="39" spans="1:13" x14ac:dyDescent="0.25">
      <c r="B39" s="1" t="s">
        <v>82</v>
      </c>
    </row>
    <row r="40" spans="1:13" x14ac:dyDescent="0.25">
      <c r="B40" s="1" t="s">
        <v>83</v>
      </c>
    </row>
    <row r="41" spans="1:13" x14ac:dyDescent="0.25">
      <c r="B41" s="1" t="s">
        <v>86</v>
      </c>
    </row>
    <row r="42" spans="1:13" x14ac:dyDescent="0.25">
      <c r="B42" s="1" t="s">
        <v>82</v>
      </c>
    </row>
  </sheetData>
  <mergeCells count="7">
    <mergeCell ref="A1:K1"/>
    <mergeCell ref="A8:C8"/>
    <mergeCell ref="A37:C37"/>
    <mergeCell ref="A3:K3"/>
    <mergeCell ref="A4:K4"/>
    <mergeCell ref="A5:K5"/>
    <mergeCell ref="A6:K6"/>
  </mergeCells>
  <pageMargins left="0.70826771653543308" right="0.70826771653543308" top="1.1417322834645671" bottom="1.1417322834645671" header="0.74803149606299213" footer="0.74803149606299213"/>
  <pageSetup paperSize="9" scale="5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7"/>
  <sheetViews>
    <sheetView topLeftCell="A34" zoomScale="80" zoomScaleNormal="80" workbookViewId="0">
      <selection activeCell="L22" sqref="L22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3" width="16.875" style="1" customWidth="1"/>
    <col min="4" max="4" width="15.125" style="1" customWidth="1"/>
    <col min="5" max="5" width="14.25" style="37" customWidth="1"/>
    <col min="6" max="6" width="11.875" style="131" bestFit="1" customWidth="1"/>
    <col min="7" max="7" width="13.75" style="131" bestFit="1" customWidth="1"/>
    <col min="8" max="8" width="13.125" style="131" customWidth="1"/>
    <col min="9" max="10" width="8.75" style="131"/>
    <col min="11" max="16384" width="8.75" style="1"/>
  </cols>
  <sheetData>
    <row r="1" spans="1:253" x14ac:dyDescent="0.25">
      <c r="B1" s="216" t="s">
        <v>38</v>
      </c>
      <c r="C1" s="216"/>
    </row>
    <row r="2" spans="1:253" x14ac:dyDescent="0.25">
      <c r="B2" s="2"/>
    </row>
    <row r="3" spans="1:253" x14ac:dyDescent="0.25">
      <c r="A3" s="210" t="s">
        <v>1</v>
      </c>
      <c r="B3" s="210"/>
      <c r="C3" s="210"/>
      <c r="D3" s="210"/>
      <c r="E3" s="210"/>
    </row>
    <row r="4" spans="1:253" x14ac:dyDescent="0.25">
      <c r="A4" s="210" t="s">
        <v>325</v>
      </c>
      <c r="B4" s="210"/>
      <c r="C4" s="210"/>
      <c r="D4" s="210"/>
      <c r="E4" s="210"/>
    </row>
    <row r="5" spans="1:253" ht="15.75" x14ac:dyDescent="0.25">
      <c r="A5" s="215" t="s">
        <v>301</v>
      </c>
      <c r="B5" s="215"/>
      <c r="C5" s="215"/>
      <c r="D5" s="215"/>
      <c r="E5" s="215"/>
    </row>
    <row r="6" spans="1:253" ht="15.75" x14ac:dyDescent="0.25">
      <c r="A6" s="215" t="s">
        <v>42</v>
      </c>
      <c r="B6" s="215"/>
      <c r="C6" s="215"/>
      <c r="D6" s="215"/>
      <c r="E6" s="215"/>
    </row>
    <row r="8" spans="1:253" ht="15.75" x14ac:dyDescent="0.25">
      <c r="B8" s="119"/>
      <c r="C8" s="119" t="s">
        <v>39</v>
      </c>
      <c r="D8" s="119" t="s">
        <v>39</v>
      </c>
      <c r="E8" s="119" t="s">
        <v>39</v>
      </c>
    </row>
    <row r="9" spans="1:253" x14ac:dyDescent="0.25">
      <c r="A9" s="126" t="s">
        <v>40</v>
      </c>
      <c r="B9" s="126"/>
      <c r="C9" s="126"/>
      <c r="D9" s="127"/>
      <c r="E9" s="127"/>
    </row>
    <row r="10" spans="1:253" ht="15.75" x14ac:dyDescent="0.25">
      <c r="A10" s="13" t="s">
        <v>6</v>
      </c>
      <c r="B10" s="30" t="s">
        <v>15</v>
      </c>
      <c r="C10" s="30" t="s">
        <v>15</v>
      </c>
      <c r="D10" s="128" t="s">
        <v>87</v>
      </c>
      <c r="E10" s="128" t="s">
        <v>96</v>
      </c>
    </row>
    <row r="11" spans="1:253" ht="31.5" customHeight="1" x14ac:dyDescent="0.25">
      <c r="A11" s="14"/>
      <c r="B11" s="31" t="s">
        <v>16</v>
      </c>
      <c r="C11" s="31" t="s">
        <v>305</v>
      </c>
      <c r="D11" s="129" t="s">
        <v>303</v>
      </c>
      <c r="E11" s="129" t="s">
        <v>304</v>
      </c>
    </row>
    <row r="12" spans="1:253" ht="15.75" x14ac:dyDescent="0.25">
      <c r="A12" s="16" t="s">
        <v>17</v>
      </c>
      <c r="B12" s="18">
        <v>264817</v>
      </c>
      <c r="C12" s="18">
        <v>406705000</v>
      </c>
      <c r="D12" s="36">
        <v>412428633</v>
      </c>
      <c r="E12" s="36">
        <v>375813732</v>
      </c>
      <c r="F12" s="131">
        <f>E12/C12</f>
        <v>0.924045025264012</v>
      </c>
      <c r="G12" s="131">
        <f>E12/D12</f>
        <v>0.91122124394307025</v>
      </c>
    </row>
    <row r="13" spans="1:253" ht="15.75" x14ac:dyDescent="0.25">
      <c r="A13" s="16" t="s">
        <v>18</v>
      </c>
      <c r="B13" s="18">
        <v>69967</v>
      </c>
      <c r="C13" s="18">
        <v>98000400</v>
      </c>
      <c r="D13" s="36">
        <v>99242953</v>
      </c>
      <c r="E13" s="36">
        <v>85560802</v>
      </c>
      <c r="F13" s="131">
        <f t="shared" ref="F13:F33" si="0">E13/C13</f>
        <v>0.87306584462920556</v>
      </c>
      <c r="G13" s="131">
        <f t="shared" ref="G13:G33" si="1">E13/D13</f>
        <v>0.86213478552980982</v>
      </c>
    </row>
    <row r="14" spans="1:253" ht="15.75" x14ac:dyDescent="0.25">
      <c r="A14" s="16" t="s">
        <v>19</v>
      </c>
      <c r="B14" s="18">
        <f>SUM(200046)</f>
        <v>200046</v>
      </c>
      <c r="C14" s="18">
        <v>193270000</v>
      </c>
      <c r="D14" s="36">
        <v>221670572</v>
      </c>
      <c r="E14" s="36">
        <v>204368107</v>
      </c>
      <c r="F14" s="131">
        <f t="shared" si="0"/>
        <v>1.0574228126455218</v>
      </c>
      <c r="G14" s="131">
        <f t="shared" si="1"/>
        <v>0.92194514209130118</v>
      </c>
    </row>
    <row r="15" spans="1:253" ht="15.75" x14ac:dyDescent="0.25">
      <c r="A15" s="16" t="s">
        <v>90</v>
      </c>
      <c r="B15" s="18">
        <v>570</v>
      </c>
      <c r="C15" s="18">
        <v>850000</v>
      </c>
      <c r="D15" s="36">
        <v>850000</v>
      </c>
      <c r="E15" s="36">
        <v>670600</v>
      </c>
      <c r="F15" s="131">
        <f t="shared" si="0"/>
        <v>0.78894117647058826</v>
      </c>
      <c r="G15" s="131">
        <f t="shared" si="1"/>
        <v>0.78894117647058826</v>
      </c>
    </row>
    <row r="16" spans="1:253" s="118" customFormat="1" ht="15.75" x14ac:dyDescent="0.25">
      <c r="A16" s="16" t="s">
        <v>91</v>
      </c>
      <c r="B16" s="18"/>
      <c r="C16" s="18">
        <v>0</v>
      </c>
      <c r="D16" s="36">
        <v>0</v>
      </c>
      <c r="E16" s="36">
        <v>0</v>
      </c>
      <c r="F16" s="131" t="e">
        <f t="shared" si="0"/>
        <v>#DIV/0!</v>
      </c>
      <c r="G16" s="131" t="e">
        <f t="shared" si="1"/>
        <v>#DIV/0!</v>
      </c>
      <c r="H16" s="131"/>
      <c r="I16" s="131"/>
      <c r="J16" s="13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7" ht="15.75" x14ac:dyDescent="0.25">
      <c r="A17" s="16" t="s">
        <v>21</v>
      </c>
      <c r="B17" s="18">
        <v>0</v>
      </c>
      <c r="C17" s="18">
        <v>0</v>
      </c>
      <c r="D17" s="36">
        <f>11654185+2240005</f>
        <v>13894190</v>
      </c>
      <c r="E17" s="36">
        <v>10109342</v>
      </c>
      <c r="F17" s="131" t="e">
        <f t="shared" si="0"/>
        <v>#DIV/0!</v>
      </c>
      <c r="G17" s="131">
        <f t="shared" si="1"/>
        <v>0.72759491557262423</v>
      </c>
    </row>
    <row r="18" spans="1:7" ht="15.75" x14ac:dyDescent="0.25">
      <c r="A18" s="16" t="s">
        <v>22</v>
      </c>
      <c r="B18" s="18">
        <v>0</v>
      </c>
      <c r="C18" s="18">
        <v>0</v>
      </c>
      <c r="D18" s="36"/>
      <c r="E18" s="36"/>
      <c r="F18" s="131" t="e">
        <f t="shared" si="0"/>
        <v>#DIV/0!</v>
      </c>
      <c r="G18" s="131" t="e">
        <f t="shared" si="1"/>
        <v>#DIV/0!</v>
      </c>
    </row>
    <row r="19" spans="1:7" ht="15.75" x14ac:dyDescent="0.25">
      <c r="A19" s="19" t="s">
        <v>23</v>
      </c>
      <c r="B19" s="20">
        <f>SUM(B12:B18)</f>
        <v>535400</v>
      </c>
      <c r="C19" s="20">
        <f>SUM(C12:C18)</f>
        <v>698825400</v>
      </c>
      <c r="D19" s="133">
        <f>SUM(D12:D18)</f>
        <v>748086348</v>
      </c>
      <c r="E19" s="133">
        <f>SUM(E12:E18)</f>
        <v>676522583</v>
      </c>
      <c r="F19" s="131">
        <f t="shared" si="0"/>
        <v>0.96808527995691052</v>
      </c>
      <c r="G19" s="131">
        <f t="shared" si="1"/>
        <v>0.90433756050845615</v>
      </c>
    </row>
    <row r="20" spans="1:7" ht="15.75" hidden="1" x14ac:dyDescent="0.25">
      <c r="A20" s="16" t="s">
        <v>25</v>
      </c>
      <c r="B20" s="17" t="s">
        <v>26</v>
      </c>
      <c r="C20" s="17" t="s">
        <v>26</v>
      </c>
      <c r="D20" s="35"/>
      <c r="E20" s="35"/>
      <c r="F20" s="131" t="e">
        <f t="shared" si="0"/>
        <v>#VALUE!</v>
      </c>
      <c r="G20" s="131" t="e">
        <f t="shared" si="1"/>
        <v>#DIV/0!</v>
      </c>
    </row>
    <row r="21" spans="1:7" ht="15.75" x14ac:dyDescent="0.25">
      <c r="A21" s="25" t="s">
        <v>27</v>
      </c>
      <c r="B21" s="22">
        <f>SUM(B19)</f>
        <v>535400</v>
      </c>
      <c r="C21" s="22">
        <f>SUM(C19)</f>
        <v>698825400</v>
      </c>
      <c r="D21" s="134">
        <f>SUM(D19)</f>
        <v>748086348</v>
      </c>
      <c r="E21" s="134">
        <f>SUM(E19)</f>
        <v>676522583</v>
      </c>
      <c r="F21" s="131">
        <f t="shared" si="0"/>
        <v>0.96808527995691052</v>
      </c>
      <c r="G21" s="131">
        <f t="shared" si="1"/>
        <v>0.90433756050845615</v>
      </c>
    </row>
    <row r="22" spans="1:7" ht="15.75" x14ac:dyDescent="0.25">
      <c r="A22" s="26"/>
      <c r="B22" s="24"/>
      <c r="C22" s="24"/>
      <c r="D22" s="35"/>
      <c r="E22" s="35"/>
      <c r="F22" s="131" t="e">
        <f t="shared" si="0"/>
        <v>#DIV/0!</v>
      </c>
      <c r="G22" s="131" t="e">
        <f t="shared" si="1"/>
        <v>#DIV/0!</v>
      </c>
    </row>
    <row r="23" spans="1:7" ht="15.75" x14ac:dyDescent="0.25">
      <c r="A23" s="16" t="s">
        <v>28</v>
      </c>
      <c r="B23" s="18">
        <v>201101</v>
      </c>
      <c r="C23" s="18">
        <v>273830368</v>
      </c>
      <c r="D23" s="36">
        <v>288090849</v>
      </c>
      <c r="E23" s="36">
        <v>288090849</v>
      </c>
      <c r="F23" s="131">
        <f t="shared" si="0"/>
        <v>1.0520777921899445</v>
      </c>
      <c r="G23" s="131">
        <f t="shared" si="1"/>
        <v>1</v>
      </c>
    </row>
    <row r="24" spans="1:7" ht="15.75" x14ac:dyDescent="0.25">
      <c r="A24" s="16" t="s">
        <v>30</v>
      </c>
      <c r="B24" s="18">
        <v>0</v>
      </c>
      <c r="C24" s="18">
        <v>0</v>
      </c>
      <c r="D24" s="36"/>
      <c r="E24" s="36"/>
      <c r="F24" s="131" t="e">
        <f t="shared" si="0"/>
        <v>#DIV/0!</v>
      </c>
      <c r="G24" s="131" t="e">
        <f t="shared" si="1"/>
        <v>#DIV/0!</v>
      </c>
    </row>
    <row r="25" spans="1:7" ht="15.75" x14ac:dyDescent="0.25">
      <c r="A25" s="16" t="s">
        <v>31</v>
      </c>
      <c r="B25" s="18">
        <v>0</v>
      </c>
      <c r="C25" s="18">
        <v>0</v>
      </c>
      <c r="D25" s="36"/>
      <c r="E25" s="36"/>
      <c r="F25" s="131" t="e">
        <f t="shared" si="0"/>
        <v>#DIV/0!</v>
      </c>
      <c r="G25" s="131" t="e">
        <f t="shared" si="1"/>
        <v>#DIV/0!</v>
      </c>
    </row>
    <row r="26" spans="1:7" ht="15.75" x14ac:dyDescent="0.25">
      <c r="A26" s="16" t="s">
        <v>32</v>
      </c>
      <c r="B26" s="18">
        <f>SUM(50763-12615)</f>
        <v>38148</v>
      </c>
      <c r="C26" s="18">
        <v>0</v>
      </c>
      <c r="D26" s="36">
        <f>2425685+1521000</f>
        <v>3946685</v>
      </c>
      <c r="E26" s="36">
        <f>2425685+1521000</f>
        <v>3946685</v>
      </c>
      <c r="F26" s="131" t="e">
        <f t="shared" si="0"/>
        <v>#DIV/0!</v>
      </c>
      <c r="G26" s="131">
        <f t="shared" si="1"/>
        <v>1</v>
      </c>
    </row>
    <row r="27" spans="1:7" ht="15.75" x14ac:dyDescent="0.25">
      <c r="A27" s="16" t="s">
        <v>33</v>
      </c>
      <c r="B27" s="18">
        <v>0</v>
      </c>
      <c r="C27" s="18">
        <v>0</v>
      </c>
      <c r="D27" s="36"/>
      <c r="E27" s="36"/>
      <c r="F27" s="131" t="e">
        <f t="shared" si="0"/>
        <v>#DIV/0!</v>
      </c>
      <c r="G27" s="131" t="e">
        <f t="shared" si="1"/>
        <v>#DIV/0!</v>
      </c>
    </row>
    <row r="28" spans="1:7" ht="15.75" x14ac:dyDescent="0.25">
      <c r="A28" s="16" t="s">
        <v>41</v>
      </c>
      <c r="B28" s="18">
        <f>SUM(283536+12615)</f>
        <v>296151</v>
      </c>
      <c r="C28" s="18">
        <v>388995032</v>
      </c>
      <c r="D28" s="36">
        <v>419519617</v>
      </c>
      <c r="E28" s="36">
        <v>419519617</v>
      </c>
      <c r="F28" s="131">
        <f t="shared" si="0"/>
        <v>1.0784703723414133</v>
      </c>
      <c r="G28" s="131">
        <f t="shared" si="1"/>
        <v>1</v>
      </c>
    </row>
    <row r="29" spans="1:7" ht="15.75" x14ac:dyDescent="0.25">
      <c r="A29" s="16" t="s">
        <v>34</v>
      </c>
      <c r="B29" s="18">
        <v>0</v>
      </c>
      <c r="C29" s="18">
        <v>0</v>
      </c>
      <c r="D29" s="36"/>
      <c r="E29" s="36"/>
      <c r="F29" s="131" t="e">
        <f t="shared" si="0"/>
        <v>#DIV/0!</v>
      </c>
      <c r="G29" s="131" t="e">
        <f t="shared" si="1"/>
        <v>#DIV/0!</v>
      </c>
    </row>
    <row r="30" spans="1:7" ht="15.75" x14ac:dyDescent="0.25">
      <c r="A30" s="19" t="s">
        <v>35</v>
      </c>
      <c r="B30" s="20">
        <f>SUM(B29+B28+B26+B24+B23)</f>
        <v>535400</v>
      </c>
      <c r="C30" s="20">
        <f>SUM(C29+C28+C26+C24+C23)</f>
        <v>662825400</v>
      </c>
      <c r="D30" s="74">
        <f>SUM(D29+D28+D26+D24+D23)</f>
        <v>711557151</v>
      </c>
      <c r="E30" s="74">
        <f>SUM(E29+E28+E26+E24+E23)</f>
        <v>711557151</v>
      </c>
      <c r="F30" s="131">
        <f t="shared" si="0"/>
        <v>1.0735212485822059</v>
      </c>
      <c r="G30" s="131">
        <f t="shared" si="1"/>
        <v>1</v>
      </c>
    </row>
    <row r="31" spans="1:7" ht="15.75" x14ac:dyDescent="0.25">
      <c r="A31" s="16" t="s">
        <v>88</v>
      </c>
      <c r="B31" s="17">
        <v>0</v>
      </c>
      <c r="C31" s="18">
        <v>36000000</v>
      </c>
      <c r="D31" s="36">
        <v>36529197</v>
      </c>
      <c r="E31" s="36">
        <v>36529197</v>
      </c>
      <c r="F31" s="131">
        <f t="shared" si="0"/>
        <v>1.0146999166666666</v>
      </c>
      <c r="G31" s="131">
        <f t="shared" si="1"/>
        <v>1</v>
      </c>
    </row>
    <row r="32" spans="1:7" ht="15.75" hidden="1" x14ac:dyDescent="0.25">
      <c r="A32" s="16" t="s">
        <v>36</v>
      </c>
      <c r="B32" s="17" t="s">
        <v>26</v>
      </c>
      <c r="C32" s="17" t="s">
        <v>26</v>
      </c>
      <c r="D32" s="35"/>
      <c r="E32" s="35"/>
      <c r="F32" s="131" t="e">
        <f t="shared" si="0"/>
        <v>#VALUE!</v>
      </c>
      <c r="G32" s="131" t="e">
        <f t="shared" si="1"/>
        <v>#DIV/0!</v>
      </c>
    </row>
    <row r="33" spans="1:8" ht="15.75" x14ac:dyDescent="0.25">
      <c r="A33" s="27" t="s">
        <v>37</v>
      </c>
      <c r="B33" s="22">
        <f>B30+B31</f>
        <v>535400</v>
      </c>
      <c r="C33" s="22">
        <f>C30+C31</f>
        <v>698825400</v>
      </c>
      <c r="D33" s="134">
        <f>D30+D31</f>
        <v>748086348</v>
      </c>
      <c r="E33" s="134">
        <f>E30+E31</f>
        <v>748086348</v>
      </c>
      <c r="F33" s="131">
        <f t="shared" si="0"/>
        <v>1.0704910668673462</v>
      </c>
      <c r="G33" s="131">
        <f t="shared" si="1"/>
        <v>1</v>
      </c>
    </row>
    <row r="36" spans="1:8" ht="30" x14ac:dyDescent="0.25">
      <c r="A36" s="80" t="s">
        <v>306</v>
      </c>
      <c r="B36" s="43" t="s">
        <v>42</v>
      </c>
      <c r="C36" s="42"/>
    </row>
    <row r="37" spans="1:8" ht="30" x14ac:dyDescent="0.25">
      <c r="A37" s="42"/>
      <c r="B37" s="43" t="s">
        <v>307</v>
      </c>
      <c r="C37" s="135" t="s">
        <v>308</v>
      </c>
      <c r="D37" s="136" t="s">
        <v>309</v>
      </c>
      <c r="E37" s="137" t="s">
        <v>327</v>
      </c>
      <c r="F37" s="130"/>
    </row>
    <row r="38" spans="1:8" x14ac:dyDescent="0.25">
      <c r="A38" s="138" t="s">
        <v>43</v>
      </c>
      <c r="B38" s="139">
        <f>[2]KESZI!$D$82</f>
        <v>25576320</v>
      </c>
      <c r="C38" s="139">
        <f>'[3]KESZI 2016.12.12.'!$G$101</f>
        <v>24967360</v>
      </c>
      <c r="D38" s="139">
        <f>[4]állami!$G$35</f>
        <v>25271840</v>
      </c>
      <c r="E38" s="139">
        <f>[4]állami!$G$35</f>
        <v>25271840</v>
      </c>
      <c r="F38" s="130"/>
    </row>
    <row r="39" spans="1:8" x14ac:dyDescent="0.25">
      <c r="A39" s="138" t="s">
        <v>44</v>
      </c>
      <c r="B39" s="139">
        <f>[2]KESZI!$D$83</f>
        <v>35815000</v>
      </c>
      <c r="C39" s="139">
        <f>'[3]KESZI 2016.12.12.'!$G$102</f>
        <v>41769000</v>
      </c>
      <c r="D39" s="139">
        <f>[4]állami!$G$36</f>
        <v>45864000</v>
      </c>
      <c r="E39" s="139">
        <f>[4]állami!$G$36</f>
        <v>45864000</v>
      </c>
      <c r="F39" s="130"/>
    </row>
    <row r="40" spans="1:8" x14ac:dyDescent="0.25">
      <c r="A40" s="138" t="s">
        <v>45</v>
      </c>
      <c r="B40" s="139">
        <f>[2]KESZI!$D$84</f>
        <v>6376500</v>
      </c>
      <c r="C40" s="139">
        <f>'[3]KESZI 2016.12.12.'!$G$105</f>
        <v>7357500</v>
      </c>
      <c r="D40" s="139">
        <f>[4]állami!$G$37</f>
        <v>7848000</v>
      </c>
      <c r="E40" s="139">
        <f>[4]állami!$G$37</f>
        <v>7848000</v>
      </c>
      <c r="F40" s="130"/>
    </row>
    <row r="41" spans="1:8" x14ac:dyDescent="0.25">
      <c r="A41" s="140" t="s">
        <v>46</v>
      </c>
      <c r="B41" s="139">
        <f>[2]KESZI!$D$85+[2]KESZI!$D$86+[2]KESZI!$D$87</f>
        <v>24090000</v>
      </c>
      <c r="C41" s="139">
        <f>'[3]KESZI 2016.12.12.'!$G$106+'[3]KESZI 2016.12.12.'!$G$107+'[3]KESZI 2016.12.12.'!$G$108</f>
        <v>21340000</v>
      </c>
      <c r="D41" s="139">
        <f>[4]állami!$G$38</f>
        <v>20020000</v>
      </c>
      <c r="E41" s="139">
        <f>[4]állami!$G$38</f>
        <v>20020000</v>
      </c>
      <c r="F41" s="130"/>
    </row>
    <row r="42" spans="1:8" x14ac:dyDescent="0.25">
      <c r="A42" s="138" t="s">
        <v>47</v>
      </c>
      <c r="B42" s="139">
        <f>[2]KESZI!$D$88</f>
        <v>8903520</v>
      </c>
      <c r="C42" s="139">
        <f>'[3]KESZI 2016.12.12.'!$G$109</f>
        <v>8903520</v>
      </c>
      <c r="D42" s="139">
        <f>[4]állami!$G$39</f>
        <v>8903520</v>
      </c>
      <c r="E42" s="139">
        <f>[4]állami!$G$39</f>
        <v>8903520</v>
      </c>
      <c r="F42" s="130"/>
    </row>
    <row r="43" spans="1:8" x14ac:dyDescent="0.25">
      <c r="A43" s="138" t="s">
        <v>48</v>
      </c>
      <c r="B43" s="139">
        <f>[2]KESZI!$D$89</f>
        <v>20607400</v>
      </c>
      <c r="C43" s="139">
        <f>'[3]KESZI 2016.12.12.'!$G$110</f>
        <v>19577030</v>
      </c>
      <c r="D43" s="139">
        <f>[4]állami!$G$40</f>
        <v>19577030</v>
      </c>
      <c r="E43" s="139">
        <f>[4]állami!$G$40</f>
        <v>19577030</v>
      </c>
      <c r="F43" s="130"/>
    </row>
    <row r="44" spans="1:8" x14ac:dyDescent="0.25">
      <c r="A44" s="138" t="s">
        <v>49</v>
      </c>
      <c r="B44" s="139">
        <f>[2]KESZI!$D$90</f>
        <v>82898132</v>
      </c>
      <c r="C44" s="139">
        <f>'[3]KESZI 2016.12.12.'!$G$111</f>
        <v>82888885</v>
      </c>
      <c r="D44" s="139">
        <v>83393280</v>
      </c>
      <c r="E44" s="139">
        <v>83393280</v>
      </c>
      <c r="F44" s="130"/>
    </row>
    <row r="45" spans="1:8" x14ac:dyDescent="0.25">
      <c r="A45" s="140" t="s">
        <v>50</v>
      </c>
      <c r="B45" s="139">
        <f>[2]KESZI!$D$91</f>
        <v>19795000</v>
      </c>
      <c r="C45" s="139">
        <f>'[3]KESZI 2016.12.12.'!$G$112</f>
        <v>33582000</v>
      </c>
      <c r="D45" s="139">
        <v>30714000</v>
      </c>
      <c r="E45" s="139">
        <v>30714000</v>
      </c>
      <c r="F45" s="130"/>
      <c r="G45" s="130"/>
    </row>
    <row r="46" spans="1:8" x14ac:dyDescent="0.25">
      <c r="A46" s="141" t="s">
        <v>51</v>
      </c>
      <c r="B46" s="142">
        <f>[2]KESZI!$D$105</f>
        <v>93047238</v>
      </c>
      <c r="C46" s="142">
        <f>[3]Társulás!$E$55</f>
        <v>78493074</v>
      </c>
      <c r="D46" s="142">
        <f>91281660-1790000-240005+309972-16173788-26053</f>
        <v>73361786</v>
      </c>
      <c r="E46" s="142">
        <f>91281660-1790000-240005-16103821+240005-26053</f>
        <v>73361786</v>
      </c>
      <c r="F46" s="130"/>
    </row>
    <row r="47" spans="1:8" ht="30" x14ac:dyDescent="0.25">
      <c r="A47" s="154" t="s">
        <v>328</v>
      </c>
      <c r="B47" s="144"/>
      <c r="C47" s="144"/>
      <c r="D47" s="144">
        <v>16199841</v>
      </c>
      <c r="E47" s="144">
        <v>16199841</v>
      </c>
      <c r="F47" s="130">
        <v>22384276</v>
      </c>
      <c r="G47" s="131" t="s">
        <v>139</v>
      </c>
      <c r="H47" s="131">
        <f>F47/G12*461374534</f>
        <v>1.1333729296891382E+16</v>
      </c>
    </row>
    <row r="48" spans="1:8" ht="33" customHeight="1" x14ac:dyDescent="0.25">
      <c r="A48" s="155" t="s">
        <v>52</v>
      </c>
      <c r="B48" s="144">
        <v>13005120</v>
      </c>
      <c r="C48" s="144">
        <f>'[3]KESZI 2016.12.12.'!$G$113</f>
        <v>17450784</v>
      </c>
      <c r="D48" s="144">
        <f>14196564+1790000</f>
        <v>15986564</v>
      </c>
      <c r="E48" s="144">
        <f>14196564+1790000</f>
        <v>15986564</v>
      </c>
      <c r="F48" s="130"/>
      <c r="G48" s="131" t="s">
        <v>140</v>
      </c>
      <c r="H48" s="131">
        <f>F47-H47</f>
        <v>-1.1333729274507106E+16</v>
      </c>
    </row>
    <row r="49" spans="1:255" s="118" customFormat="1" x14ac:dyDescent="0.25">
      <c r="A49" s="145" t="s">
        <v>310</v>
      </c>
      <c r="B49" s="142">
        <v>0</v>
      </c>
      <c r="C49" s="142">
        <f>'[3]KESZI 2016.12.12.'!$G$118</f>
        <v>42317678</v>
      </c>
      <c r="D49" s="142">
        <f>[4]pótelőirányzat!$O$25</f>
        <v>52190318</v>
      </c>
      <c r="E49" s="142">
        <f>[4]pótelőirányzat!$O$25</f>
        <v>52190318</v>
      </c>
      <c r="F49" s="130"/>
      <c r="G49" s="131"/>
      <c r="H49" s="131"/>
      <c r="I49" s="131"/>
      <c r="J49" s="1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spans="1:255" s="118" customFormat="1" x14ac:dyDescent="0.25">
      <c r="A50" s="145" t="s">
        <v>311</v>
      </c>
      <c r="B50" s="142">
        <v>8608467</v>
      </c>
      <c r="C50" s="142">
        <f>388995032-378646831</f>
        <v>10348201</v>
      </c>
      <c r="D50" s="142">
        <v>10348201</v>
      </c>
      <c r="E50" s="142">
        <v>10348201</v>
      </c>
      <c r="F50" s="130"/>
      <c r="G50" s="131" t="s">
        <v>331</v>
      </c>
      <c r="H50" s="131">
        <f>E38+E39+E40+E41+E42+E43+E44+E45+E47+E48+E49+E51</f>
        <v>331032979</v>
      </c>
      <c r="I50" s="131"/>
      <c r="J50" s="1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spans="1:255" s="118" customFormat="1" x14ac:dyDescent="0.25">
      <c r="A51" s="145" t="s">
        <v>89</v>
      </c>
      <c r="B51" s="142"/>
      <c r="C51" s="142">
        <v>0</v>
      </c>
      <c r="D51" s="142">
        <f>[4]pótelőirányzat!$O$20-309972</f>
        <v>5064586</v>
      </c>
      <c r="E51" s="142">
        <v>5064586</v>
      </c>
      <c r="F51" s="130"/>
      <c r="G51" s="131"/>
      <c r="H51" s="131"/>
      <c r="I51" s="131"/>
      <c r="J51" s="1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spans="1:255" s="118" customFormat="1" x14ac:dyDescent="0.25">
      <c r="A52" s="145" t="s">
        <v>312</v>
      </c>
      <c r="B52" s="142"/>
      <c r="C52" s="142">
        <v>0</v>
      </c>
      <c r="D52" s="142">
        <v>2455250</v>
      </c>
      <c r="E52" s="142">
        <v>2455250</v>
      </c>
      <c r="F52" s="130"/>
      <c r="G52" s="131"/>
      <c r="H52" s="131"/>
      <c r="I52" s="131"/>
      <c r="J52" s="13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spans="1:255" s="118" customFormat="1" x14ac:dyDescent="0.25">
      <c r="A53" s="145" t="s">
        <v>313</v>
      </c>
      <c r="B53" s="142"/>
      <c r="C53" s="142">
        <v>0</v>
      </c>
      <c r="D53" s="142">
        <v>2081396</v>
      </c>
      <c r="E53" s="142">
        <v>2081396</v>
      </c>
      <c r="F53" s="130"/>
      <c r="G53" s="130"/>
      <c r="H53" s="131"/>
      <c r="I53" s="131"/>
      <c r="J53" s="13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</row>
    <row r="54" spans="1:255" s="118" customFormat="1" x14ac:dyDescent="0.25">
      <c r="A54" s="145" t="s">
        <v>314</v>
      </c>
      <c r="B54" s="142"/>
      <c r="C54" s="142">
        <v>0</v>
      </c>
      <c r="D54" s="142">
        <v>240005</v>
      </c>
      <c r="E54" s="142">
        <v>240005</v>
      </c>
      <c r="F54" s="130"/>
      <c r="G54" s="130"/>
      <c r="H54" s="131"/>
      <c r="I54" s="131"/>
      <c r="J54" s="13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spans="1:255" s="118" customFormat="1" x14ac:dyDescent="0.25">
      <c r="A55" s="42"/>
      <c r="B55" s="146">
        <f>SUM(B38:B53)</f>
        <v>338722697</v>
      </c>
      <c r="C55" s="146">
        <f>SUM(C38:C53)</f>
        <v>388995032</v>
      </c>
      <c r="D55" s="146">
        <f>SUM(D38:D54)</f>
        <v>419519617</v>
      </c>
      <c r="E55" s="146">
        <f>SUM(E38:E54)</f>
        <v>419519617</v>
      </c>
      <c r="F55" s="130">
        <f>E55-D55</f>
        <v>0</v>
      </c>
      <c r="G55" s="131"/>
      <c r="H55" s="131"/>
      <c r="I55" s="131"/>
      <c r="J55" s="13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</row>
    <row r="56" spans="1:255" s="118" customFormat="1" x14ac:dyDescent="0.25">
      <c r="A56" s="1"/>
      <c r="B56" s="1"/>
      <c r="C56" s="1"/>
      <c r="D56" s="1"/>
      <c r="E56" s="37"/>
      <c r="F56" s="131"/>
      <c r="G56" s="131"/>
      <c r="H56" s="131"/>
      <c r="I56" s="131"/>
      <c r="J56" s="13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</row>
    <row r="57" spans="1:255" x14ac:dyDescent="0.25">
      <c r="A57" s="118" t="s">
        <v>324</v>
      </c>
      <c r="D57" s="1">
        <f>D55-D28</f>
        <v>0</v>
      </c>
    </row>
  </sheetData>
  <mergeCells count="5">
    <mergeCell ref="B1:C1"/>
    <mergeCell ref="A3:E3"/>
    <mergeCell ref="A4:E4"/>
    <mergeCell ref="A5:E5"/>
    <mergeCell ref="A6:E6"/>
  </mergeCells>
  <pageMargins left="0.70000000000000007" right="0.70000000000000007" top="1.1437007874015752" bottom="1.1437007874015752" header="0.75000000000000011" footer="0.75000000000000011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0"/>
  <sheetViews>
    <sheetView topLeftCell="A13" zoomScale="89" zoomScaleNormal="89" workbookViewId="0">
      <selection activeCell="H20" sqref="H20"/>
    </sheetView>
  </sheetViews>
  <sheetFormatPr defaultColWidth="8.75" defaultRowHeight="15" x14ac:dyDescent="0.25"/>
  <cols>
    <col min="1" max="1" width="53.625" style="1" customWidth="1"/>
    <col min="2" max="2" width="15" style="1" customWidth="1"/>
    <col min="3" max="3" width="13.5" style="1" customWidth="1"/>
    <col min="4" max="4" width="15.625" style="37" customWidth="1"/>
    <col min="5" max="5" width="12.5" style="131" customWidth="1"/>
    <col min="6" max="6" width="12.25" style="131" customWidth="1"/>
    <col min="7" max="7" width="8.75" style="131"/>
    <col min="8" max="16384" width="8.75" style="1"/>
  </cols>
  <sheetData>
    <row r="1" spans="1:253" x14ac:dyDescent="0.25">
      <c r="B1" s="117" t="s">
        <v>53</v>
      </c>
    </row>
    <row r="2" spans="1:253" x14ac:dyDescent="0.25">
      <c r="B2" s="2"/>
    </row>
    <row r="3" spans="1:253" x14ac:dyDescent="0.25">
      <c r="A3" s="210" t="s">
        <v>1</v>
      </c>
      <c r="B3" s="210"/>
      <c r="C3" s="210"/>
      <c r="D3" s="210"/>
    </row>
    <row r="4" spans="1:253" x14ac:dyDescent="0.25">
      <c r="A4" s="210" t="s">
        <v>329</v>
      </c>
      <c r="B4" s="210"/>
      <c r="C4" s="210"/>
      <c r="D4" s="210"/>
    </row>
    <row r="5" spans="1:253" ht="15.75" x14ac:dyDescent="0.25">
      <c r="A5" s="215" t="s">
        <v>301</v>
      </c>
      <c r="B5" s="215"/>
      <c r="C5" s="215"/>
      <c r="D5" s="215"/>
    </row>
    <row r="6" spans="1:253" ht="15.75" x14ac:dyDescent="0.25">
      <c r="A6" s="215" t="s">
        <v>42</v>
      </c>
      <c r="B6" s="215"/>
      <c r="C6" s="215"/>
      <c r="D6" s="215"/>
    </row>
    <row r="8" spans="1:253" ht="15.75" x14ac:dyDescent="0.25">
      <c r="B8" s="119" t="s">
        <v>39</v>
      </c>
      <c r="C8" s="119"/>
    </row>
    <row r="9" spans="1:253" ht="15.75" customHeight="1" x14ac:dyDescent="0.25">
      <c r="A9" s="213" t="s">
        <v>95</v>
      </c>
      <c r="B9" s="213"/>
      <c r="C9" s="72"/>
      <c r="D9" s="72"/>
    </row>
    <row r="10" spans="1:253" ht="15.75" x14ac:dyDescent="0.25">
      <c r="A10" s="13" t="s">
        <v>6</v>
      </c>
      <c r="B10" s="30" t="s">
        <v>15</v>
      </c>
      <c r="C10" s="128" t="s">
        <v>87</v>
      </c>
      <c r="D10" s="128" t="s">
        <v>96</v>
      </c>
    </row>
    <row r="11" spans="1:253" ht="33" customHeight="1" x14ac:dyDescent="0.25">
      <c r="A11" s="14"/>
      <c r="B11" s="31" t="s">
        <v>305</v>
      </c>
      <c r="C11" s="129" t="s">
        <v>315</v>
      </c>
      <c r="D11" s="156">
        <v>43100</v>
      </c>
    </row>
    <row r="12" spans="1:253" ht="15.75" x14ac:dyDescent="0.25">
      <c r="A12" s="16" t="s">
        <v>17</v>
      </c>
      <c r="B12" s="17">
        <v>141381508</v>
      </c>
      <c r="C12" s="36">
        <f>143556104</f>
        <v>143556104</v>
      </c>
      <c r="D12" s="36">
        <v>143342658</v>
      </c>
      <c r="E12" s="131">
        <f>D12/B12</f>
        <v>1.0138713331590721</v>
      </c>
      <c r="F12" s="131">
        <f>D12/C12</f>
        <v>0.99851315273922447</v>
      </c>
      <c r="H12" s="131">
        <f>SUM(D12+D13)/D19</f>
        <v>0.87473225413446454</v>
      </c>
    </row>
    <row r="13" spans="1:253" ht="15.75" x14ac:dyDescent="0.25">
      <c r="A13" s="16" t="s">
        <v>18</v>
      </c>
      <c r="B13" s="17">
        <v>32227057</v>
      </c>
      <c r="C13" s="36">
        <v>33288251</v>
      </c>
      <c r="D13" s="36">
        <v>32791199</v>
      </c>
      <c r="E13" s="131">
        <f t="shared" ref="E13:E30" si="0">D13/B13</f>
        <v>1.0175052286034061</v>
      </c>
      <c r="F13" s="131">
        <f t="shared" ref="F13:F30" si="1">D13/C13</f>
        <v>0.98506824524965275</v>
      </c>
    </row>
    <row r="14" spans="1:253" ht="15.75" x14ac:dyDescent="0.25">
      <c r="A14" s="16" t="s">
        <v>19</v>
      </c>
      <c r="B14" s="17">
        <v>26640000</v>
      </c>
      <c r="C14" s="36">
        <v>23640774</v>
      </c>
      <c r="D14" s="36">
        <v>22548437</v>
      </c>
      <c r="E14" s="131">
        <f t="shared" si="0"/>
        <v>0.84641280030030031</v>
      </c>
      <c r="F14" s="131">
        <f t="shared" si="1"/>
        <v>0.95379436392395611</v>
      </c>
    </row>
    <row r="15" spans="1:253" ht="15.75" x14ac:dyDescent="0.25">
      <c r="A15" s="16" t="s">
        <v>90</v>
      </c>
      <c r="B15" s="17">
        <v>420000</v>
      </c>
      <c r="C15" s="36">
        <v>420000</v>
      </c>
      <c r="D15" s="36">
        <v>396155</v>
      </c>
      <c r="E15" s="131">
        <f t="shared" si="0"/>
        <v>0.9432261904761905</v>
      </c>
      <c r="F15" s="131">
        <f t="shared" si="1"/>
        <v>0.9432261904761905</v>
      </c>
    </row>
    <row r="16" spans="1:253" s="118" customFormat="1" ht="15.75" x14ac:dyDescent="0.25">
      <c r="A16" s="16" t="s">
        <v>91</v>
      </c>
      <c r="B16" s="17">
        <v>0</v>
      </c>
      <c r="C16" s="36"/>
      <c r="D16" s="36"/>
      <c r="E16" s="131" t="e">
        <f t="shared" si="0"/>
        <v>#DIV/0!</v>
      </c>
      <c r="F16" s="131" t="e">
        <f t="shared" si="1"/>
        <v>#DIV/0!</v>
      </c>
      <c r="G16" s="13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6" ht="15.75" x14ac:dyDescent="0.25">
      <c r="A17" s="16" t="s">
        <v>21</v>
      </c>
      <c r="B17" s="17">
        <v>0</v>
      </c>
      <c r="C17" s="36">
        <f>1630312+1415846</f>
        <v>3046158</v>
      </c>
      <c r="D17" s="36">
        <v>2279002</v>
      </c>
      <c r="E17" s="131" t="e">
        <f t="shared" si="0"/>
        <v>#DIV/0!</v>
      </c>
      <c r="F17" s="131">
        <f t="shared" si="1"/>
        <v>0.74815620200921951</v>
      </c>
    </row>
    <row r="18" spans="1:6" ht="15.75" x14ac:dyDescent="0.25">
      <c r="A18" s="19" t="s">
        <v>23</v>
      </c>
      <c r="B18" s="20">
        <f>SUM(B12:B17)</f>
        <v>200668565</v>
      </c>
      <c r="C18" s="21">
        <f>SUM(C12:C17)</f>
        <v>203951287</v>
      </c>
      <c r="D18" s="21">
        <f>SUM(D12:D17)</f>
        <v>201357451</v>
      </c>
      <c r="E18" s="131">
        <f t="shared" si="0"/>
        <v>1.0034329542347602</v>
      </c>
      <c r="F18" s="131">
        <f t="shared" si="1"/>
        <v>0.98728208074509483</v>
      </c>
    </row>
    <row r="19" spans="1:6" ht="15.75" x14ac:dyDescent="0.25">
      <c r="A19" s="25" t="s">
        <v>27</v>
      </c>
      <c r="B19" s="22">
        <f>B18</f>
        <v>200668565</v>
      </c>
      <c r="C19" s="23">
        <f>C18</f>
        <v>203951287</v>
      </c>
      <c r="D19" s="23">
        <f>D18</f>
        <v>201357451</v>
      </c>
      <c r="E19" s="131">
        <f t="shared" si="0"/>
        <v>1.0034329542347602</v>
      </c>
      <c r="F19" s="131">
        <f t="shared" si="1"/>
        <v>0.98728208074509483</v>
      </c>
    </row>
    <row r="20" spans="1:6" ht="15.75" x14ac:dyDescent="0.25">
      <c r="A20" s="26"/>
      <c r="B20" s="24"/>
      <c r="C20" s="24"/>
      <c r="D20" s="24"/>
      <c r="E20" s="131" t="e">
        <f t="shared" si="0"/>
        <v>#DIV/0!</v>
      </c>
      <c r="F20" s="131" t="e">
        <f t="shared" si="1"/>
        <v>#DIV/0!</v>
      </c>
    </row>
    <row r="21" spans="1:6" ht="15.75" x14ac:dyDescent="0.25">
      <c r="A21" s="16" t="s">
        <v>28</v>
      </c>
      <c r="B21" s="18">
        <v>2300000</v>
      </c>
      <c r="C21" s="36">
        <f>3067463</f>
        <v>3067463</v>
      </c>
      <c r="D21" s="36">
        <f>3067463</f>
        <v>3067463</v>
      </c>
      <c r="E21" s="131">
        <f t="shared" si="0"/>
        <v>1.3336795652173914</v>
      </c>
      <c r="F21" s="131">
        <f t="shared" si="1"/>
        <v>1</v>
      </c>
    </row>
    <row r="22" spans="1:6" ht="15.75" x14ac:dyDescent="0.25">
      <c r="A22" s="16" t="s">
        <v>30</v>
      </c>
      <c r="B22" s="17">
        <v>0</v>
      </c>
      <c r="C22" s="36">
        <v>0</v>
      </c>
      <c r="D22" s="36">
        <v>0</v>
      </c>
      <c r="E22" s="131" t="e">
        <f t="shared" si="0"/>
        <v>#DIV/0!</v>
      </c>
      <c r="F22" s="131" t="e">
        <f t="shared" si="1"/>
        <v>#DIV/0!</v>
      </c>
    </row>
    <row r="23" spans="1:6" ht="15.75" x14ac:dyDescent="0.25">
      <c r="A23" s="16" t="s">
        <v>31</v>
      </c>
      <c r="B23" s="17">
        <v>0</v>
      </c>
      <c r="C23" s="36">
        <v>0</v>
      </c>
      <c r="D23" s="36">
        <v>0</v>
      </c>
      <c r="E23" s="131" t="e">
        <f t="shared" si="0"/>
        <v>#DIV/0!</v>
      </c>
      <c r="F23" s="131" t="e">
        <f t="shared" si="1"/>
        <v>#DIV/0!</v>
      </c>
    </row>
    <row r="24" spans="1:6" ht="15.75" x14ac:dyDescent="0.25">
      <c r="A24" s="16" t="s">
        <v>32</v>
      </c>
      <c r="B24" s="17">
        <v>700000</v>
      </c>
      <c r="C24" s="36">
        <f>3172877+544274</f>
        <v>3717151</v>
      </c>
      <c r="D24" s="36">
        <f>3172877+544274</f>
        <v>3717151</v>
      </c>
      <c r="E24" s="131">
        <f t="shared" si="0"/>
        <v>5.3102157142857145</v>
      </c>
      <c r="F24" s="131">
        <f t="shared" si="1"/>
        <v>1</v>
      </c>
    </row>
    <row r="25" spans="1:6" ht="15.75" x14ac:dyDescent="0.25">
      <c r="A25" s="16" t="s">
        <v>33</v>
      </c>
      <c r="B25" s="17">
        <v>0</v>
      </c>
      <c r="C25" s="36">
        <v>0</v>
      </c>
      <c r="D25" s="36">
        <v>0</v>
      </c>
      <c r="E25" s="131" t="e">
        <f t="shared" si="0"/>
        <v>#DIV/0!</v>
      </c>
      <c r="F25" s="131" t="e">
        <f t="shared" si="1"/>
        <v>#DIV/0!</v>
      </c>
    </row>
    <row r="26" spans="1:6" ht="15.75" x14ac:dyDescent="0.25">
      <c r="A26" s="16" t="s">
        <v>54</v>
      </c>
      <c r="B26" s="17">
        <v>194668565</v>
      </c>
      <c r="C26" s="36">
        <v>193257767</v>
      </c>
      <c r="D26" s="36">
        <v>193257767</v>
      </c>
      <c r="E26" s="131">
        <f t="shared" si="0"/>
        <v>0.992752820672408</v>
      </c>
      <c r="F26" s="131">
        <f t="shared" si="1"/>
        <v>1</v>
      </c>
    </row>
    <row r="27" spans="1:6" ht="15.75" x14ac:dyDescent="0.25">
      <c r="A27" s="16" t="s">
        <v>34</v>
      </c>
      <c r="B27" s="17">
        <v>0</v>
      </c>
      <c r="C27" s="36">
        <v>0</v>
      </c>
      <c r="D27" s="36">
        <v>0</v>
      </c>
      <c r="E27" s="131" t="e">
        <f t="shared" si="0"/>
        <v>#DIV/0!</v>
      </c>
      <c r="F27" s="131" t="e">
        <f t="shared" si="1"/>
        <v>#DIV/0!</v>
      </c>
    </row>
    <row r="28" spans="1:6" ht="15.75" x14ac:dyDescent="0.25">
      <c r="A28" s="19" t="s">
        <v>35</v>
      </c>
      <c r="B28" s="20">
        <f>SUM(B27,B26,B24,B21)</f>
        <v>197668565</v>
      </c>
      <c r="C28" s="21">
        <f>SUM(C27,C26,C24,C21)</f>
        <v>200042381</v>
      </c>
      <c r="D28" s="21">
        <f>SUM(D27,D26,D24,D21)</f>
        <v>200042381</v>
      </c>
      <c r="E28" s="131">
        <f t="shared" si="0"/>
        <v>1.0120090718521684</v>
      </c>
      <c r="F28" s="131">
        <f t="shared" si="1"/>
        <v>1</v>
      </c>
    </row>
    <row r="29" spans="1:6" ht="15.75" x14ac:dyDescent="0.25">
      <c r="A29" s="16" t="s">
        <v>88</v>
      </c>
      <c r="B29" s="17">
        <v>3000000</v>
      </c>
      <c r="C29" s="36">
        <v>3908906</v>
      </c>
      <c r="D29" s="36">
        <v>3908906</v>
      </c>
      <c r="E29" s="131">
        <f t="shared" si="0"/>
        <v>1.3029686666666667</v>
      </c>
      <c r="F29" s="131">
        <f t="shared" si="1"/>
        <v>1</v>
      </c>
    </row>
    <row r="30" spans="1:6" ht="15.75" x14ac:dyDescent="0.25">
      <c r="A30" s="27" t="s">
        <v>37</v>
      </c>
      <c r="B30" s="22">
        <f>SUM(B28+B29)</f>
        <v>200668565</v>
      </c>
      <c r="C30" s="23">
        <f>SUM(C28+C29)</f>
        <v>203951287</v>
      </c>
      <c r="D30" s="23">
        <f>SUM(D28+D29)</f>
        <v>203951287</v>
      </c>
      <c r="E30" s="131">
        <f t="shared" si="0"/>
        <v>1.016358924976615</v>
      </c>
      <c r="F30" s="131">
        <f t="shared" si="1"/>
        <v>1</v>
      </c>
    </row>
    <row r="32" spans="1:6" ht="30" x14ac:dyDescent="0.25">
      <c r="A32" s="80" t="s">
        <v>316</v>
      </c>
      <c r="B32" s="43" t="s">
        <v>42</v>
      </c>
      <c r="C32" s="42"/>
    </row>
    <row r="33" spans="1:254" s="118" customFormat="1" ht="30" x14ac:dyDescent="0.25">
      <c r="A33" s="80"/>
      <c r="B33" s="137" t="s">
        <v>317</v>
      </c>
      <c r="C33" s="136" t="s">
        <v>318</v>
      </c>
      <c r="D33" s="137" t="s">
        <v>319</v>
      </c>
      <c r="E33" s="130"/>
      <c r="F33" s="131"/>
      <c r="G33" s="13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4" x14ac:dyDescent="0.25">
      <c r="A34" s="147" t="s">
        <v>55</v>
      </c>
      <c r="B34" s="217">
        <v>79200000</v>
      </c>
      <c r="C34" s="219">
        <f>[4]állami!$G$34</f>
        <v>79200000</v>
      </c>
      <c r="D34" s="219">
        <f>[4]állami!$G$34</f>
        <v>79200000</v>
      </c>
      <c r="E34" s="130"/>
    </row>
    <row r="35" spans="1:254" x14ac:dyDescent="0.25">
      <c r="A35" s="147" t="s">
        <v>320</v>
      </c>
      <c r="B35" s="218"/>
      <c r="C35" s="220"/>
      <c r="D35" s="220"/>
      <c r="E35" s="130"/>
    </row>
    <row r="36" spans="1:254" x14ac:dyDescent="0.25">
      <c r="A36" s="147" t="s">
        <v>321</v>
      </c>
      <c r="B36" s="148">
        <f>'[3]CSGYK 2016.11.23'!$F$86</f>
        <v>5716475</v>
      </c>
      <c r="C36" s="150">
        <f>7818120+10076000</f>
        <v>17894120</v>
      </c>
      <c r="D36" s="150">
        <f>7818120+10076000</f>
        <v>17894120</v>
      </c>
      <c r="E36" s="130"/>
    </row>
    <row r="37" spans="1:254" s="118" customFormat="1" x14ac:dyDescent="0.25">
      <c r="A37" s="141" t="s">
        <v>51</v>
      </c>
      <c r="B37" s="139">
        <f>'[3]CSGYK 2016.11.23'!$F$106</f>
        <v>78217295</v>
      </c>
      <c r="C37" s="150">
        <f>40539316-9946</f>
        <v>40529370</v>
      </c>
      <c r="D37" s="150">
        <f>46500019-5960703-9946</f>
        <v>40529370</v>
      </c>
      <c r="E37" s="130"/>
      <c r="F37" s="131"/>
      <c r="G37" s="13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pans="1:254" s="118" customFormat="1" x14ac:dyDescent="0.25">
      <c r="A38" s="154" t="s">
        <v>328</v>
      </c>
      <c r="B38" s="151"/>
      <c r="C38" s="150">
        <v>6184434</v>
      </c>
      <c r="D38" s="150">
        <v>6184434</v>
      </c>
      <c r="E38" s="130" t="s">
        <v>331</v>
      </c>
      <c r="F38" s="131">
        <f>79200000+D36+D38+D40+D41</f>
        <v>142631268</v>
      </c>
      <c r="G38" s="131"/>
      <c r="H38" s="131">
        <f>D38+'KESZI mérleg'!E47</f>
        <v>22384275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4" s="118" customFormat="1" x14ac:dyDescent="0.25">
      <c r="A39" s="143" t="s">
        <v>322</v>
      </c>
      <c r="B39" s="151">
        <f>'[3]CSGYK 2016.11.23'!$F$105</f>
        <v>7732500</v>
      </c>
      <c r="C39" s="152">
        <v>7732500</v>
      </c>
      <c r="D39" s="152">
        <v>7732500</v>
      </c>
      <c r="E39" s="130"/>
      <c r="F39" s="131"/>
      <c r="G39" s="131"/>
      <c r="H39" s="13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4" s="118" customFormat="1" x14ac:dyDescent="0.25">
      <c r="A40" s="145" t="s">
        <v>310</v>
      </c>
      <c r="B40" s="139">
        <f>'[3]CSGYK 2016.11.23'!$F$104</f>
        <v>23802295</v>
      </c>
      <c r="C40" s="150">
        <f>[4]pótelőirányzat!$O$26</f>
        <v>35345624</v>
      </c>
      <c r="D40" s="150">
        <f>[4]pótelőirányzat!$O$26</f>
        <v>35345624</v>
      </c>
      <c r="E40" s="130"/>
      <c r="F40" s="131">
        <f>D36+'KESZI mérleg'!E44+'KESZI mérleg'!E45</f>
        <v>132001400</v>
      </c>
      <c r="G40" s="131"/>
      <c r="H40" s="13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4" s="118" customFormat="1" x14ac:dyDescent="0.25">
      <c r="A41" s="145" t="s">
        <v>89</v>
      </c>
      <c r="B41" s="139"/>
      <c r="C41" s="150">
        <v>4007090</v>
      </c>
      <c r="D41" s="150">
        <v>4007090</v>
      </c>
      <c r="E41" s="130"/>
      <c r="F41" s="131"/>
      <c r="G41" s="13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4" s="118" customFormat="1" x14ac:dyDescent="0.25">
      <c r="A42" s="145" t="s">
        <v>312</v>
      </c>
      <c r="B42" s="139"/>
      <c r="C42" s="150">
        <v>392840</v>
      </c>
      <c r="D42" s="150">
        <v>392840</v>
      </c>
      <c r="E42" s="130"/>
      <c r="F42" s="131"/>
      <c r="G42" s="13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4" s="118" customFormat="1" x14ac:dyDescent="0.25">
      <c r="A43" s="145" t="s">
        <v>313</v>
      </c>
      <c r="B43" s="139"/>
      <c r="C43" s="150">
        <v>705091</v>
      </c>
      <c r="D43" s="150">
        <v>705091</v>
      </c>
      <c r="E43" s="130"/>
      <c r="F43" s="131"/>
      <c r="G43" s="13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4" s="118" customFormat="1" x14ac:dyDescent="0.25">
      <c r="A44" s="145" t="s">
        <v>323</v>
      </c>
      <c r="B44" s="139"/>
      <c r="C44" s="149">
        <v>1266698</v>
      </c>
      <c r="D44" s="149">
        <v>1266698</v>
      </c>
      <c r="E44" s="130"/>
      <c r="F44" s="131"/>
      <c r="G44" s="13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4" s="118" customFormat="1" x14ac:dyDescent="0.25">
      <c r="A45" s="42" t="s">
        <v>56</v>
      </c>
      <c r="B45" s="146">
        <f>SUM(B34:B40)</f>
        <v>194668565</v>
      </c>
      <c r="C45" s="32">
        <f>SUM(C34:C44)</f>
        <v>193257767</v>
      </c>
      <c r="D45" s="32">
        <f>SUM(D34:D44)</f>
        <v>193257767</v>
      </c>
      <c r="E45" s="130">
        <f>D45-C45</f>
        <v>0</v>
      </c>
      <c r="F45" s="131"/>
      <c r="G45" s="13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4" s="118" customFormat="1" x14ac:dyDescent="0.25">
      <c r="A46" s="1"/>
      <c r="B46" s="1"/>
      <c r="C46" s="1"/>
      <c r="D46" s="37"/>
      <c r="E46" s="131"/>
      <c r="F46" s="131"/>
      <c r="G46" s="13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pans="1:254" s="118" customFormat="1" x14ac:dyDescent="0.25">
      <c r="A47" s="118" t="s">
        <v>324</v>
      </c>
      <c r="B47" s="1"/>
      <c r="C47" s="131">
        <f>79200000+C36+C40+C41</f>
        <v>136446834</v>
      </c>
      <c r="D47" s="37"/>
      <c r="E47" s="131"/>
      <c r="F47" s="131"/>
      <c r="G47" s="13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50" spans="5:5" x14ac:dyDescent="0.25">
      <c r="E50" s="130"/>
    </row>
  </sheetData>
  <mergeCells count="8">
    <mergeCell ref="B34:B35"/>
    <mergeCell ref="C34:C35"/>
    <mergeCell ref="D34:D35"/>
    <mergeCell ref="A3:D3"/>
    <mergeCell ref="A4:D4"/>
    <mergeCell ref="A5:D5"/>
    <mergeCell ref="A6:D6"/>
    <mergeCell ref="A9:B9"/>
  </mergeCells>
  <pageMargins left="0.70000000000000007" right="0.70000000000000007" top="1.1437007874015752" bottom="1.1437007874015752" header="0.75000000000000011" footer="0.75000000000000011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0" zoomScale="89" zoomScaleNormal="89" workbookViewId="0">
      <selection activeCell="I11" sqref="I11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8.25" style="1" customWidth="1"/>
    <col min="4" max="4" width="18.5" style="37" customWidth="1"/>
    <col min="5" max="6" width="11.5" style="131" bestFit="1" customWidth="1"/>
    <col min="7" max="7" width="8.75" style="131"/>
    <col min="8" max="8" width="8.875" style="131" bestFit="1" customWidth="1"/>
    <col min="9" max="16384" width="8.75" style="1"/>
  </cols>
  <sheetData>
    <row r="1" spans="1:8" x14ac:dyDescent="0.25">
      <c r="B1" s="117" t="s">
        <v>57</v>
      </c>
    </row>
    <row r="2" spans="1:8" x14ac:dyDescent="0.25">
      <c r="B2" s="2"/>
    </row>
    <row r="3" spans="1:8" x14ac:dyDescent="0.25">
      <c r="A3" s="210" t="s">
        <v>1</v>
      </c>
      <c r="B3" s="210"/>
      <c r="C3" s="210"/>
      <c r="D3" s="210"/>
    </row>
    <row r="4" spans="1:8" x14ac:dyDescent="0.25">
      <c r="A4" s="210" t="s">
        <v>330</v>
      </c>
      <c r="B4" s="210"/>
      <c r="C4" s="210"/>
      <c r="D4" s="210"/>
    </row>
    <row r="5" spans="1:8" ht="15.75" x14ac:dyDescent="0.25">
      <c r="A5" s="215" t="s">
        <v>301</v>
      </c>
      <c r="B5" s="215"/>
      <c r="C5" s="215"/>
      <c r="D5" s="215"/>
    </row>
    <row r="6" spans="1:8" ht="15.75" x14ac:dyDescent="0.25">
      <c r="A6" s="215" t="s">
        <v>42</v>
      </c>
      <c r="B6" s="215"/>
      <c r="C6" s="215"/>
      <c r="D6" s="215"/>
    </row>
    <row r="8" spans="1:8" ht="31.5" x14ac:dyDescent="0.25">
      <c r="B8" s="33" t="s">
        <v>58</v>
      </c>
      <c r="C8" s="33" t="s">
        <v>58</v>
      </c>
      <c r="D8" s="33" t="s">
        <v>58</v>
      </c>
    </row>
    <row r="9" spans="1:8" ht="15.75" customHeight="1" x14ac:dyDescent="0.25">
      <c r="A9" s="221" t="s">
        <v>8</v>
      </c>
      <c r="B9" s="221"/>
      <c r="C9" s="127"/>
      <c r="D9" s="127"/>
    </row>
    <row r="10" spans="1:8" ht="15.75" x14ac:dyDescent="0.25">
      <c r="A10" s="13" t="s">
        <v>6</v>
      </c>
      <c r="B10" s="30" t="s">
        <v>15</v>
      </c>
      <c r="C10" s="128" t="s">
        <v>87</v>
      </c>
      <c r="D10" s="128" t="s">
        <v>96</v>
      </c>
    </row>
    <row r="11" spans="1:8" ht="33" customHeight="1" x14ac:dyDescent="0.25">
      <c r="A11" s="14"/>
      <c r="B11" s="31" t="s">
        <v>305</v>
      </c>
      <c r="C11" s="129" t="s">
        <v>303</v>
      </c>
      <c r="D11" s="129" t="s">
        <v>304</v>
      </c>
    </row>
    <row r="12" spans="1:8" ht="15.75" x14ac:dyDescent="0.25">
      <c r="A12" s="16" t="s">
        <v>17</v>
      </c>
      <c r="B12" s="41">
        <v>500000</v>
      </c>
      <c r="C12" s="36">
        <v>1020646</v>
      </c>
      <c r="D12" s="36">
        <v>946758</v>
      </c>
      <c r="E12" s="131">
        <f>D12/B12</f>
        <v>1.893516</v>
      </c>
      <c r="F12" s="131">
        <f>D12/C12</f>
        <v>0.92760663344587646</v>
      </c>
      <c r="H12" s="206">
        <f>SUM(D12:D13)/D22</f>
        <v>1.7953657077147225E-3</v>
      </c>
    </row>
    <row r="13" spans="1:8" ht="15.75" x14ac:dyDescent="0.25">
      <c r="A13" s="16" t="s">
        <v>18</v>
      </c>
      <c r="B13" s="41">
        <v>249000</v>
      </c>
      <c r="C13" s="36">
        <v>348121</v>
      </c>
      <c r="D13" s="36">
        <v>206838</v>
      </c>
      <c r="E13" s="131">
        <f t="shared" ref="E13:E34" si="0">D13/B13</f>
        <v>0.83067469879518074</v>
      </c>
      <c r="F13" s="131">
        <f t="shared" ref="F13:F34" si="1">D13/C13</f>
        <v>0.59415548042203714</v>
      </c>
    </row>
    <row r="14" spans="1:8" ht="15.75" x14ac:dyDescent="0.25">
      <c r="A14" s="16" t="s">
        <v>19</v>
      </c>
      <c r="B14" s="41">
        <v>11812368</v>
      </c>
      <c r="C14" s="36">
        <v>17693557</v>
      </c>
      <c r="D14" s="36">
        <v>17649727</v>
      </c>
      <c r="E14" s="131">
        <f t="shared" si="0"/>
        <v>1.4941734798644946</v>
      </c>
      <c r="F14" s="131">
        <f t="shared" si="1"/>
        <v>0.99752282709463114</v>
      </c>
    </row>
    <row r="15" spans="1:8" ht="15.75" x14ac:dyDescent="0.25">
      <c r="A15" s="16" t="s">
        <v>20</v>
      </c>
      <c r="B15" s="41">
        <v>6340000</v>
      </c>
      <c r="C15" s="36">
        <f>3600000+2740000</f>
        <v>6340000</v>
      </c>
      <c r="D15" s="36">
        <f>3600000+2690000</f>
        <v>6290000</v>
      </c>
      <c r="E15" s="131">
        <f t="shared" si="0"/>
        <v>0.99211356466876977</v>
      </c>
      <c r="F15" s="131">
        <f t="shared" si="1"/>
        <v>0.99211356466876977</v>
      </c>
    </row>
    <row r="16" spans="1:8" ht="15.75" x14ac:dyDescent="0.25">
      <c r="A16" s="16" t="s">
        <v>92</v>
      </c>
      <c r="B16" s="41">
        <v>0</v>
      </c>
      <c r="C16" s="36">
        <v>0</v>
      </c>
      <c r="D16" s="36">
        <v>0</v>
      </c>
      <c r="E16" s="131" t="e">
        <f t="shared" si="0"/>
        <v>#DIV/0!</v>
      </c>
      <c r="F16" s="131" t="e">
        <f t="shared" si="1"/>
        <v>#DIV/0!</v>
      </c>
    </row>
    <row r="17" spans="1:6" ht="15.75" x14ac:dyDescent="0.25">
      <c r="A17" s="16" t="s">
        <v>59</v>
      </c>
      <c r="B17" s="41">
        <v>583663597</v>
      </c>
      <c r="C17" s="36">
        <v>612777384</v>
      </c>
      <c r="D17" s="36">
        <v>612777384</v>
      </c>
      <c r="E17" s="131">
        <f t="shared" si="0"/>
        <v>1.0498811081411337</v>
      </c>
      <c r="F17" s="131">
        <f t="shared" si="1"/>
        <v>1</v>
      </c>
    </row>
    <row r="18" spans="1:6" ht="15.75" x14ac:dyDescent="0.25">
      <c r="A18" s="16" t="s">
        <v>21</v>
      </c>
      <c r="B18" s="41">
        <v>235000000</v>
      </c>
      <c r="C18" s="36">
        <f>149816944+84563289</f>
        <v>234380233</v>
      </c>
      <c r="D18" s="36">
        <v>4670250</v>
      </c>
      <c r="E18" s="131">
        <f t="shared" si="0"/>
        <v>1.9873404255319149E-2</v>
      </c>
      <c r="F18" s="131">
        <f t="shared" si="1"/>
        <v>1.9925955103901615E-2</v>
      </c>
    </row>
    <row r="19" spans="1:6" ht="15.75" x14ac:dyDescent="0.25">
      <c r="A19" s="16" t="s">
        <v>22</v>
      </c>
      <c r="B19" s="18">
        <v>0</v>
      </c>
      <c r="C19" s="36"/>
      <c r="D19" s="36"/>
      <c r="E19" s="131" t="e">
        <f t="shared" si="0"/>
        <v>#DIV/0!</v>
      </c>
      <c r="F19" s="131" t="e">
        <f t="shared" si="1"/>
        <v>#DIV/0!</v>
      </c>
    </row>
    <row r="20" spans="1:6" ht="15.75" x14ac:dyDescent="0.25">
      <c r="A20" s="19" t="s">
        <v>23</v>
      </c>
      <c r="B20" s="20">
        <f>SUM(B12:B19)</f>
        <v>837564965</v>
      </c>
      <c r="C20" s="132">
        <f>SUM(C12:C19)</f>
        <v>872559941</v>
      </c>
      <c r="D20" s="132">
        <f>SUM(D12:D19)</f>
        <v>642540957</v>
      </c>
      <c r="E20" s="131">
        <f t="shared" si="0"/>
        <v>0.76715357476777934</v>
      </c>
      <c r="F20" s="131">
        <f t="shared" si="1"/>
        <v>0.7363860370023565</v>
      </c>
    </row>
    <row r="21" spans="1:6" ht="15.75" x14ac:dyDescent="0.25">
      <c r="A21" s="16" t="s">
        <v>24</v>
      </c>
      <c r="B21" s="18">
        <v>21770799</v>
      </c>
      <c r="C21" s="36">
        <v>40475279</v>
      </c>
      <c r="D21" s="36">
        <v>0</v>
      </c>
      <c r="E21" s="131">
        <f t="shared" si="0"/>
        <v>0</v>
      </c>
      <c r="F21" s="131">
        <f t="shared" si="1"/>
        <v>0</v>
      </c>
    </row>
    <row r="22" spans="1:6" ht="15.75" x14ac:dyDescent="0.25">
      <c r="A22" s="25" t="s">
        <v>27</v>
      </c>
      <c r="B22" s="23">
        <f>SUM(B20+B21)</f>
        <v>859335764</v>
      </c>
      <c r="C22" s="134">
        <f>SUM(C20+C21)</f>
        <v>913035220</v>
      </c>
      <c r="D22" s="134">
        <f>SUM(D20+D21)</f>
        <v>642540957</v>
      </c>
      <c r="E22" s="131">
        <f t="shared" si="0"/>
        <v>0.74771816083753728</v>
      </c>
      <c r="F22" s="131">
        <f t="shared" si="1"/>
        <v>0.70374169903325312</v>
      </c>
    </row>
    <row r="23" spans="1:6" ht="15.75" x14ac:dyDescent="0.25">
      <c r="A23" s="26"/>
      <c r="B23" s="24"/>
      <c r="C23" s="35"/>
      <c r="D23" s="35"/>
      <c r="E23" s="131" t="e">
        <f t="shared" si="0"/>
        <v>#DIV/0!</v>
      </c>
      <c r="F23" s="131" t="e">
        <f t="shared" si="1"/>
        <v>#DIV/0!</v>
      </c>
    </row>
    <row r="24" spans="1:6" ht="15.75" x14ac:dyDescent="0.25">
      <c r="A24" s="16" t="s">
        <v>28</v>
      </c>
      <c r="B24" s="41">
        <v>10090368</v>
      </c>
      <c r="C24" s="36">
        <v>15862454</v>
      </c>
      <c r="D24" s="36">
        <v>15862454</v>
      </c>
      <c r="E24" s="131">
        <f t="shared" si="0"/>
        <v>1.5720391961918534</v>
      </c>
      <c r="F24" s="131">
        <f t="shared" si="1"/>
        <v>1</v>
      </c>
    </row>
    <row r="25" spans="1:6" ht="15.75" x14ac:dyDescent="0.25">
      <c r="A25" s="16" t="s">
        <v>29</v>
      </c>
      <c r="B25" s="41">
        <v>0</v>
      </c>
      <c r="C25" s="36">
        <v>0</v>
      </c>
      <c r="D25" s="36">
        <v>0</v>
      </c>
      <c r="E25" s="131" t="e">
        <f t="shared" si="0"/>
        <v>#DIV/0!</v>
      </c>
      <c r="F25" s="131" t="e">
        <f t="shared" si="1"/>
        <v>#DIV/0!</v>
      </c>
    </row>
    <row r="26" spans="1:6" ht="15.75" x14ac:dyDescent="0.25">
      <c r="A26" s="16" t="s">
        <v>30</v>
      </c>
      <c r="B26" s="41">
        <v>235000000</v>
      </c>
      <c r="C26" s="36">
        <v>235000000</v>
      </c>
      <c r="D26" s="36">
        <v>229760779</v>
      </c>
      <c r="E26" s="131">
        <f t="shared" si="0"/>
        <v>0.97770544255319147</v>
      </c>
      <c r="F26" s="131">
        <f t="shared" si="1"/>
        <v>0.97770544255319147</v>
      </c>
    </row>
    <row r="27" spans="1:6" ht="15.75" x14ac:dyDescent="0.25">
      <c r="A27" s="16" t="s">
        <v>31</v>
      </c>
      <c r="B27" s="41">
        <v>0</v>
      </c>
      <c r="C27" s="36">
        <v>0</v>
      </c>
      <c r="D27" s="36">
        <v>0</v>
      </c>
      <c r="E27" s="131" t="e">
        <f t="shared" si="0"/>
        <v>#DIV/0!</v>
      </c>
      <c r="F27" s="131" t="e">
        <f t="shared" si="1"/>
        <v>#DIV/0!</v>
      </c>
    </row>
    <row r="28" spans="1:6" ht="15.75" x14ac:dyDescent="0.25">
      <c r="A28" s="16" t="s">
        <v>32</v>
      </c>
      <c r="B28" s="41">
        <v>604245396</v>
      </c>
      <c r="C28" s="36">
        <f>651256064</f>
        <v>651256064</v>
      </c>
      <c r="D28" s="36">
        <v>650468520</v>
      </c>
      <c r="E28" s="131">
        <f t="shared" si="0"/>
        <v>1.0764972713172316</v>
      </c>
      <c r="F28" s="131">
        <f t="shared" si="1"/>
        <v>0.99879073064569579</v>
      </c>
    </row>
    <row r="29" spans="1:6" ht="15.75" x14ac:dyDescent="0.25">
      <c r="A29" s="16" t="s">
        <v>33</v>
      </c>
      <c r="B29" s="41">
        <f>'[1]2B'!C38+'[1]2B'!C39+'[1]2B'!C40+'[1]2B'!C41+'[1]2B'!C42+'[1]2B'!C43+'[1]2B'!C44+'[1]2B'!C45+'[1]2C'!B34+'[1]2C'!B36</f>
        <v>325301770</v>
      </c>
      <c r="C29" s="153">
        <f>'KESZI mérleg'!H50+'CSGYK mérleg'!F38</f>
        <v>473664247</v>
      </c>
      <c r="D29" s="153">
        <f>C29</f>
        <v>473664247</v>
      </c>
      <c r="E29" s="131">
        <f t="shared" si="0"/>
        <v>1.4560764517205056</v>
      </c>
      <c r="F29" s="131">
        <f t="shared" si="1"/>
        <v>1</v>
      </c>
    </row>
    <row r="30" spans="1:6" ht="15.75" x14ac:dyDescent="0.25">
      <c r="A30" s="16" t="s">
        <v>54</v>
      </c>
      <c r="B30" s="41">
        <v>0</v>
      </c>
      <c r="C30" s="36">
        <v>0</v>
      </c>
      <c r="D30" s="36">
        <v>0</v>
      </c>
      <c r="E30" s="131" t="e">
        <f t="shared" si="0"/>
        <v>#DIV/0!</v>
      </c>
      <c r="F30" s="131" t="e">
        <f t="shared" si="1"/>
        <v>#DIV/0!</v>
      </c>
    </row>
    <row r="31" spans="1:6" ht="15.75" x14ac:dyDescent="0.25">
      <c r="A31" s="16" t="s">
        <v>34</v>
      </c>
      <c r="B31" s="41">
        <v>0</v>
      </c>
      <c r="C31" s="36">
        <v>0</v>
      </c>
      <c r="D31" s="36">
        <v>0</v>
      </c>
      <c r="E31" s="131" t="e">
        <f t="shared" si="0"/>
        <v>#DIV/0!</v>
      </c>
      <c r="F31" s="131" t="e">
        <f t="shared" si="1"/>
        <v>#DIV/0!</v>
      </c>
    </row>
    <row r="32" spans="1:6" ht="15.75" x14ac:dyDescent="0.25">
      <c r="A32" s="19" t="s">
        <v>35</v>
      </c>
      <c r="B32" s="20">
        <f>SUM(B24+B25+B26+B28+B30+B31)</f>
        <v>849335764</v>
      </c>
      <c r="C32" s="132">
        <f>SUM(C24+C25+C26+C28+C30+C31)</f>
        <v>902118518</v>
      </c>
      <c r="D32" s="132">
        <f>SUM(D24+D25+D26+D28+D30+D31)</f>
        <v>896091753</v>
      </c>
      <c r="E32" s="131">
        <f t="shared" si="0"/>
        <v>1.05505006498231</v>
      </c>
      <c r="F32" s="131">
        <f t="shared" si="1"/>
        <v>0.99331932015611279</v>
      </c>
    </row>
    <row r="33" spans="1:6" ht="15.75" x14ac:dyDescent="0.25">
      <c r="A33" s="16" t="s">
        <v>88</v>
      </c>
      <c r="B33" s="17">
        <v>10000000</v>
      </c>
      <c r="C33" s="36">
        <v>10916702</v>
      </c>
      <c r="D33" s="36">
        <v>10916702</v>
      </c>
      <c r="E33" s="131">
        <f t="shared" si="0"/>
        <v>1.0916702</v>
      </c>
      <c r="F33" s="131">
        <f t="shared" si="1"/>
        <v>1</v>
      </c>
    </row>
    <row r="34" spans="1:6" ht="15.75" x14ac:dyDescent="0.25">
      <c r="A34" s="27" t="s">
        <v>37</v>
      </c>
      <c r="B34" s="22">
        <f>B32+B33</f>
        <v>859335764</v>
      </c>
      <c r="C34" s="134">
        <f>C32+C33</f>
        <v>913035220</v>
      </c>
      <c r="D34" s="134">
        <f>D32+D33</f>
        <v>907008455</v>
      </c>
      <c r="E34" s="131">
        <f t="shared" si="0"/>
        <v>1.0554762096460355</v>
      </c>
      <c r="F34" s="131">
        <f t="shared" si="1"/>
        <v>0.99339919767826701</v>
      </c>
    </row>
    <row r="35" spans="1:6" x14ac:dyDescent="0.25">
      <c r="D35" s="130">
        <f>D34-D17</f>
        <v>294231071</v>
      </c>
    </row>
    <row r="36" spans="1:6" x14ac:dyDescent="0.25">
      <c r="A36" s="118" t="s">
        <v>324</v>
      </c>
      <c r="D36" s="157">
        <f>D34-D17</f>
        <v>294231071</v>
      </c>
      <c r="F36" s="131">
        <f>D34/D22</f>
        <v>1.4115963272361485</v>
      </c>
    </row>
    <row r="37" spans="1:6" x14ac:dyDescent="0.25">
      <c r="A37" s="118"/>
    </row>
    <row r="38" spans="1:6" x14ac:dyDescent="0.25">
      <c r="A38" s="118"/>
      <c r="C38" s="131">
        <f>C34-C17</f>
        <v>300257836</v>
      </c>
    </row>
  </sheetData>
  <mergeCells count="5">
    <mergeCell ref="A9:B9"/>
    <mergeCell ref="A3:D3"/>
    <mergeCell ref="A4:D4"/>
    <mergeCell ref="A5:D5"/>
    <mergeCell ref="A6:D6"/>
  </mergeCells>
  <pageMargins left="0.70000000000000007" right="0.70000000000000007" top="1.1437007874015752" bottom="1.1437007874015752" header="0.75000000000000011" footer="0.75000000000000011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topLeftCell="A19" workbookViewId="0">
      <selection activeCell="F28" sqref="F28"/>
    </sheetView>
  </sheetViews>
  <sheetFormatPr defaultRowHeight="15" x14ac:dyDescent="0.25"/>
  <cols>
    <col min="1" max="1" width="31.5" style="42" customWidth="1"/>
    <col min="2" max="2" width="15.75" style="42" customWidth="1"/>
    <col min="3" max="3" width="14.25" style="42" customWidth="1"/>
    <col min="4" max="4" width="15.25" style="42" customWidth="1"/>
    <col min="5" max="5" width="18.75" style="42" customWidth="1"/>
    <col min="6" max="6" width="14.625" style="42" customWidth="1"/>
    <col min="7" max="7" width="20.875" style="42" customWidth="1"/>
    <col min="8" max="8" width="15.125" style="42" customWidth="1"/>
    <col min="9" max="9" width="13.25" style="42" customWidth="1"/>
    <col min="10" max="1024" width="9.375" style="42" customWidth="1"/>
    <col min="1025" max="1025" width="9" style="40" customWidth="1"/>
    <col min="1026" max="16384" width="9" style="40"/>
  </cols>
  <sheetData>
    <row r="1" spans="1:1024" x14ac:dyDescent="0.25">
      <c r="B1" s="214"/>
      <c r="C1" s="214"/>
      <c r="F1" s="43"/>
      <c r="G1" s="43" t="s">
        <v>111</v>
      </c>
    </row>
    <row r="2" spans="1:1024" x14ac:dyDescent="0.25">
      <c r="A2" s="222" t="s">
        <v>1</v>
      </c>
      <c r="B2" s="222"/>
      <c r="C2" s="222"/>
      <c r="D2" s="222"/>
      <c r="E2" s="222"/>
      <c r="F2" s="222"/>
      <c r="G2" s="222"/>
      <c r="H2" s="222"/>
    </row>
    <row r="3" spans="1:1024" x14ac:dyDescent="0.25">
      <c r="A3" s="222" t="s">
        <v>332</v>
      </c>
      <c r="B3" s="222"/>
      <c r="C3" s="222"/>
      <c r="D3" s="222"/>
      <c r="E3" s="222"/>
      <c r="F3" s="222"/>
      <c r="G3" s="222"/>
      <c r="H3" s="222"/>
    </row>
    <row r="4" spans="1:1024" x14ac:dyDescent="0.25">
      <c r="A4" s="44"/>
      <c r="B4" s="44"/>
      <c r="C4" s="44"/>
      <c r="D4" s="44"/>
      <c r="E4" s="44"/>
      <c r="F4" s="44"/>
      <c r="G4" s="44"/>
      <c r="H4" s="44"/>
    </row>
    <row r="5" spans="1:1024" x14ac:dyDescent="0.25">
      <c r="A5" s="222" t="s">
        <v>93</v>
      </c>
      <c r="B5" s="222"/>
      <c r="C5" s="222"/>
      <c r="D5" s="222"/>
      <c r="E5" s="222"/>
      <c r="F5" s="222"/>
      <c r="G5" s="222"/>
      <c r="H5" s="222"/>
    </row>
    <row r="6" spans="1:1024" x14ac:dyDescent="0.25">
      <c r="A6" s="222" t="s">
        <v>333</v>
      </c>
      <c r="B6" s="222"/>
      <c r="C6" s="222"/>
      <c r="D6" s="222"/>
      <c r="E6" s="222"/>
      <c r="F6" s="222"/>
      <c r="G6" s="222"/>
      <c r="H6" s="222"/>
    </row>
    <row r="7" spans="1:1024" x14ac:dyDescent="0.25">
      <c r="A7" s="222" t="s">
        <v>42</v>
      </c>
      <c r="B7" s="222"/>
      <c r="C7" s="222"/>
      <c r="D7" s="222"/>
      <c r="E7" s="222"/>
      <c r="F7" s="222"/>
      <c r="G7" s="222"/>
      <c r="H7" s="222"/>
    </row>
    <row r="8" spans="1:1024" x14ac:dyDescent="0.25">
      <c r="A8" s="43" t="s">
        <v>99</v>
      </c>
    </row>
    <row r="9" spans="1:1024" x14ac:dyDescent="0.25">
      <c r="A9" s="43"/>
    </row>
    <row r="10" spans="1:1024" ht="30" x14ac:dyDescent="0.25">
      <c r="A10" s="43" t="s">
        <v>60</v>
      </c>
      <c r="B10" s="45" t="s">
        <v>17</v>
      </c>
      <c r="C10" s="43" t="s">
        <v>61</v>
      </c>
      <c r="D10" s="43" t="s">
        <v>62</v>
      </c>
      <c r="E10" s="45" t="s">
        <v>63</v>
      </c>
      <c r="F10" s="43" t="s">
        <v>64</v>
      </c>
      <c r="G10" s="45" t="s">
        <v>65</v>
      </c>
      <c r="H10" s="43" t="s">
        <v>56</v>
      </c>
      <c r="AMJ10" s="40"/>
    </row>
    <row r="11" spans="1:1024" ht="30" x14ac:dyDescent="0.25">
      <c r="A11" s="46" t="s">
        <v>10</v>
      </c>
      <c r="B11" s="47">
        <f>'KESZI mérleg'!E12</f>
        <v>375813732</v>
      </c>
      <c r="C11" s="47">
        <f>'KESZI mérleg'!E13</f>
        <v>85560802</v>
      </c>
      <c r="D11" s="47">
        <f>'KESZI mérleg'!E14</f>
        <v>204368107</v>
      </c>
      <c r="E11" s="47">
        <f>'KESZI mérleg'!E15</f>
        <v>670600</v>
      </c>
      <c r="F11" s="47">
        <v>0</v>
      </c>
      <c r="G11" s="47">
        <v>0</v>
      </c>
      <c r="H11" s="47">
        <f>SUM(B11:G11)</f>
        <v>666413241</v>
      </c>
      <c r="AMJ11" s="40"/>
    </row>
    <row r="12" spans="1:1024" ht="15.75" x14ac:dyDescent="0.25">
      <c r="A12" s="46" t="s">
        <v>94</v>
      </c>
      <c r="B12" s="47">
        <f>'CSGYK mérleg'!D12</f>
        <v>143342658</v>
      </c>
      <c r="C12" s="47">
        <f>'CSGYK mérleg'!D13</f>
        <v>32791199</v>
      </c>
      <c r="D12" s="47">
        <f>'CSGYK mérleg'!D14</f>
        <v>22548437</v>
      </c>
      <c r="E12" s="47">
        <f>'CSGYK mérleg'!D15</f>
        <v>396155</v>
      </c>
      <c r="F12" s="47">
        <v>0</v>
      </c>
      <c r="G12" s="47">
        <v>0</v>
      </c>
      <c r="H12" s="47">
        <f>SUM(B12:G12)</f>
        <v>199078449</v>
      </c>
      <c r="AMJ12" s="40"/>
    </row>
    <row r="13" spans="1:1024" ht="15.75" x14ac:dyDescent="0.25">
      <c r="A13" s="46" t="s">
        <v>8</v>
      </c>
      <c r="B13" s="47">
        <f>'Társulás mérleg'!D12</f>
        <v>946758</v>
      </c>
      <c r="C13" s="47">
        <f>'Társulás mérleg'!D13</f>
        <v>206838</v>
      </c>
      <c r="D13" s="47">
        <f>'Társulás mérleg'!D14</f>
        <v>17649727</v>
      </c>
      <c r="E13" s="47">
        <v>0</v>
      </c>
      <c r="F13" s="47">
        <v>0</v>
      </c>
      <c r="G13" s="47">
        <f>'Társulás mérleg'!D15</f>
        <v>6290000</v>
      </c>
      <c r="H13" s="47">
        <f>SUM(B13:G13)</f>
        <v>25093323</v>
      </c>
      <c r="AMJ13" s="40"/>
    </row>
    <row r="14" spans="1:1024" x14ac:dyDescent="0.25">
      <c r="A14" s="48" t="s">
        <v>66</v>
      </c>
      <c r="B14" s="49">
        <f t="shared" ref="B14:H14" si="0">SUM(B11:B13)</f>
        <v>520103148</v>
      </c>
      <c r="C14" s="49">
        <f t="shared" si="0"/>
        <v>118558839</v>
      </c>
      <c r="D14" s="49">
        <f t="shared" si="0"/>
        <v>244566271</v>
      </c>
      <c r="E14" s="49">
        <f t="shared" si="0"/>
        <v>1066755</v>
      </c>
      <c r="F14" s="49">
        <f t="shared" si="0"/>
        <v>0</v>
      </c>
      <c r="G14" s="49">
        <f t="shared" si="0"/>
        <v>6290000</v>
      </c>
      <c r="H14" s="49">
        <f t="shared" si="0"/>
        <v>890585013</v>
      </c>
      <c r="AMJ14" s="40"/>
    </row>
    <row r="15" spans="1:1024" x14ac:dyDescent="0.25">
      <c r="A15" s="70"/>
      <c r="B15" s="71"/>
      <c r="C15" s="71"/>
      <c r="D15" s="71"/>
      <c r="E15" s="71"/>
      <c r="F15" s="71"/>
      <c r="G15" s="71"/>
      <c r="H15" s="71"/>
      <c r="AMJ15" s="40"/>
    </row>
    <row r="16" spans="1:1024" s="34" customFormat="1" x14ac:dyDescent="0.25">
      <c r="A16" s="70"/>
      <c r="B16" s="71"/>
      <c r="C16" s="71"/>
      <c r="D16" s="71"/>
      <c r="E16" s="71"/>
      <c r="F16" s="71"/>
      <c r="G16" s="71"/>
      <c r="H16" s="71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</row>
    <row r="17" spans="1:1024" s="42" customFormat="1" x14ac:dyDescent="0.25">
      <c r="A17" s="43" t="s">
        <v>100</v>
      </c>
    </row>
    <row r="18" spans="1:1024" s="42" customFormat="1" x14ac:dyDescent="0.25"/>
    <row r="19" spans="1:1024" ht="45" x14ac:dyDescent="0.25">
      <c r="A19" s="43" t="s">
        <v>60</v>
      </c>
      <c r="B19" s="45" t="s">
        <v>67</v>
      </c>
      <c r="C19" s="45" t="s">
        <v>335</v>
      </c>
      <c r="D19" s="43" t="s">
        <v>68</v>
      </c>
      <c r="E19" s="45" t="s">
        <v>69</v>
      </c>
      <c r="F19" s="45" t="s">
        <v>334</v>
      </c>
      <c r="G19" s="45" t="s">
        <v>88</v>
      </c>
      <c r="H19" s="45" t="s">
        <v>56</v>
      </c>
      <c r="AMJ19" s="40"/>
    </row>
    <row r="20" spans="1:1024" ht="30" x14ac:dyDescent="0.25">
      <c r="A20" s="50" t="s">
        <v>10</v>
      </c>
      <c r="B20" s="47">
        <f>'KESZI mérleg'!E23</f>
        <v>288090849</v>
      </c>
      <c r="C20" s="51">
        <f>'KESZI mérleg'!H50-15986564</f>
        <v>315046415</v>
      </c>
      <c r="D20" s="51">
        <f>'KESZI mérleg'!E46</f>
        <v>73361786</v>
      </c>
      <c r="E20" s="47">
        <f>'KESZI mérleg'!E50+'KESZI mérleg'!E52+'KESZI mérleg'!E53+3946685</f>
        <v>18831532</v>
      </c>
      <c r="F20" s="51">
        <f>'KESZI mérleg'!E48</f>
        <v>15986564</v>
      </c>
      <c r="G20" s="51">
        <f>'KESZI mérleg'!E31-9869337</f>
        <v>26659860</v>
      </c>
      <c r="H20" s="47">
        <f>SUM(B20:G20)</f>
        <v>737977006</v>
      </c>
      <c r="AMJ20" s="40"/>
    </row>
    <row r="21" spans="1:1024" ht="15.75" x14ac:dyDescent="0.25">
      <c r="A21" s="46" t="s">
        <v>94</v>
      </c>
      <c r="B21" s="47">
        <f>'CSGYK mérleg'!D21</f>
        <v>3067463</v>
      </c>
      <c r="C21" s="51">
        <f>'CSGYK mérleg'!F38</f>
        <v>142631268</v>
      </c>
      <c r="D21" s="51">
        <f>'CSGYK mérleg'!D37</f>
        <v>40529370</v>
      </c>
      <c r="E21" s="51">
        <f>'CSGYK mérleg'!D39+'CSGYK mérleg'!D42+'CSGYK mérleg'!D43+3717150</f>
        <v>12547581</v>
      </c>
      <c r="F21" s="51">
        <v>0</v>
      </c>
      <c r="G21" s="47">
        <f>'CSGYK mérleg'!D29-1012304</f>
        <v>2896602</v>
      </c>
      <c r="H21" s="47">
        <f>SUM(B21:G21)</f>
        <v>201672284</v>
      </c>
      <c r="AMJ21" s="40"/>
    </row>
    <row r="22" spans="1:1024" ht="15.75" x14ac:dyDescent="0.25">
      <c r="A22" s="46" t="s">
        <v>8</v>
      </c>
      <c r="B22" s="47">
        <f>'Társulás mérleg'!D24</f>
        <v>15862454</v>
      </c>
      <c r="C22" s="47">
        <v>0</v>
      </c>
      <c r="D22" s="47">
        <v>20434937</v>
      </c>
      <c r="E22" s="47">
        <f>12849299+24841837-20434937</f>
        <v>17256199</v>
      </c>
      <c r="F22" s="47">
        <v>0</v>
      </c>
      <c r="G22" s="47">
        <f>'Társulás mérleg'!D33</f>
        <v>10916702</v>
      </c>
      <c r="H22" s="47">
        <f>SUM(B22:G22)</f>
        <v>64470292</v>
      </c>
      <c r="I22" s="131">
        <f>H22+E34</f>
        <v>294231071</v>
      </c>
      <c r="AMJ22" s="40"/>
    </row>
    <row r="23" spans="1:1024" ht="15.75" x14ac:dyDescent="0.25">
      <c r="A23" s="52" t="s">
        <v>66</v>
      </c>
      <c r="B23" s="53">
        <f t="shared" ref="B23:H23" si="1">SUM(B20:B22)</f>
        <v>307020766</v>
      </c>
      <c r="C23" s="53">
        <f t="shared" si="1"/>
        <v>457677683</v>
      </c>
      <c r="D23" s="53">
        <f t="shared" si="1"/>
        <v>134326093</v>
      </c>
      <c r="E23" s="53">
        <f t="shared" si="1"/>
        <v>48635312</v>
      </c>
      <c r="F23" s="53">
        <f t="shared" si="1"/>
        <v>15986564</v>
      </c>
      <c r="G23" s="53">
        <f t="shared" si="1"/>
        <v>40473164</v>
      </c>
      <c r="H23" s="53">
        <f t="shared" si="1"/>
        <v>1004119582</v>
      </c>
      <c r="AMJ23" s="40"/>
    </row>
    <row r="24" spans="1:1024" s="34" customFormat="1" ht="15.75" x14ac:dyDescent="0.25">
      <c r="A24" s="45"/>
      <c r="B24" s="54"/>
      <c r="C24" s="54"/>
      <c r="D24" s="54"/>
      <c r="E24" s="54"/>
      <c r="F24" s="54"/>
      <c r="G24" s="54"/>
      <c r="H24" s="54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2"/>
      <c r="KI24" s="42"/>
      <c r="KJ24" s="42"/>
      <c r="KK24" s="42"/>
      <c r="KL24" s="42"/>
      <c r="KM24" s="42"/>
      <c r="KN24" s="42"/>
      <c r="KO24" s="42"/>
      <c r="KP24" s="42"/>
      <c r="KQ24" s="42"/>
      <c r="KR24" s="42"/>
      <c r="KS24" s="42"/>
      <c r="KT24" s="42"/>
      <c r="KU24" s="42"/>
      <c r="KV24" s="42"/>
      <c r="KW24" s="42"/>
      <c r="KX24" s="42"/>
      <c r="KY24" s="42"/>
      <c r="KZ24" s="42"/>
      <c r="LA24" s="42"/>
      <c r="LB24" s="42"/>
      <c r="LC24" s="42"/>
      <c r="LD24" s="42"/>
      <c r="LE24" s="42"/>
      <c r="LF24" s="42"/>
      <c r="LG24" s="42"/>
      <c r="LH24" s="42"/>
      <c r="LI24" s="42"/>
      <c r="LJ24" s="42"/>
      <c r="LK24" s="42"/>
      <c r="LL24" s="42"/>
      <c r="LM24" s="42"/>
      <c r="LN24" s="42"/>
      <c r="LO24" s="42"/>
      <c r="LP24" s="42"/>
      <c r="LQ24" s="42"/>
      <c r="LR24" s="42"/>
      <c r="LS24" s="42"/>
      <c r="LT24" s="42"/>
      <c r="LU24" s="42"/>
      <c r="LV24" s="42"/>
      <c r="LW24" s="42"/>
      <c r="LX24" s="42"/>
      <c r="LY24" s="42"/>
      <c r="LZ24" s="42"/>
      <c r="MA24" s="42"/>
      <c r="MB24" s="42"/>
      <c r="MC24" s="42"/>
      <c r="MD24" s="42"/>
      <c r="ME24" s="42"/>
      <c r="MF24" s="42"/>
      <c r="MG24" s="42"/>
      <c r="MH24" s="42"/>
      <c r="MI24" s="42"/>
      <c r="MJ24" s="42"/>
      <c r="MK24" s="42"/>
      <c r="ML24" s="42"/>
      <c r="MM24" s="42"/>
      <c r="MN24" s="42"/>
      <c r="MO24" s="42"/>
      <c r="MP24" s="42"/>
      <c r="MQ24" s="42"/>
      <c r="MR24" s="42"/>
      <c r="MS24" s="42"/>
      <c r="MT24" s="42"/>
      <c r="MU24" s="42"/>
      <c r="MV24" s="42"/>
      <c r="MW24" s="42"/>
      <c r="MX24" s="42"/>
      <c r="MY24" s="42"/>
      <c r="MZ24" s="42"/>
      <c r="NA24" s="42"/>
      <c r="NB24" s="42"/>
      <c r="NC24" s="42"/>
      <c r="ND24" s="42"/>
      <c r="NE24" s="42"/>
      <c r="NF24" s="42"/>
      <c r="NG24" s="42"/>
      <c r="NH24" s="42"/>
      <c r="NI24" s="42"/>
      <c r="NJ24" s="42"/>
      <c r="NK24" s="42"/>
      <c r="NL24" s="42"/>
      <c r="NM24" s="42"/>
      <c r="NN24" s="42"/>
      <c r="NO24" s="42"/>
      <c r="NP24" s="42"/>
      <c r="NQ24" s="42"/>
      <c r="NR24" s="42"/>
      <c r="NS24" s="42"/>
      <c r="NT24" s="42"/>
      <c r="NU24" s="42"/>
      <c r="NV24" s="42"/>
      <c r="NW24" s="42"/>
      <c r="NX24" s="42"/>
      <c r="NY24" s="42"/>
      <c r="NZ24" s="42"/>
      <c r="OA24" s="42"/>
      <c r="OB24" s="42"/>
      <c r="OC24" s="42"/>
      <c r="OD24" s="42"/>
      <c r="OE24" s="42"/>
      <c r="OF24" s="42"/>
      <c r="OG24" s="42"/>
      <c r="OH24" s="42"/>
      <c r="OI24" s="42"/>
      <c r="OJ24" s="42"/>
      <c r="OK24" s="42"/>
      <c r="OL24" s="42"/>
      <c r="OM24" s="42"/>
      <c r="ON24" s="42"/>
      <c r="OO24" s="42"/>
      <c r="OP24" s="42"/>
      <c r="OQ24" s="42"/>
      <c r="OR24" s="42"/>
      <c r="OS24" s="42"/>
      <c r="OT24" s="42"/>
      <c r="OU24" s="42"/>
      <c r="OV24" s="42"/>
      <c r="OW24" s="42"/>
      <c r="OX24" s="42"/>
      <c r="OY24" s="42"/>
      <c r="OZ24" s="42"/>
      <c r="PA24" s="42"/>
      <c r="PB24" s="42"/>
      <c r="PC24" s="42"/>
      <c r="PD24" s="42"/>
      <c r="PE24" s="42"/>
      <c r="PF24" s="42"/>
      <c r="PG24" s="42"/>
      <c r="PH24" s="42"/>
      <c r="PI24" s="42"/>
      <c r="PJ24" s="42"/>
      <c r="PK24" s="42"/>
      <c r="PL24" s="42"/>
      <c r="PM24" s="42"/>
      <c r="PN24" s="42"/>
      <c r="PO24" s="42"/>
      <c r="PP24" s="42"/>
      <c r="PQ24" s="42"/>
      <c r="PR24" s="42"/>
      <c r="PS24" s="42"/>
      <c r="PT24" s="42"/>
      <c r="PU24" s="42"/>
      <c r="PV24" s="42"/>
      <c r="PW24" s="42"/>
      <c r="PX24" s="42"/>
      <c r="PY24" s="42"/>
      <c r="PZ24" s="42"/>
      <c r="QA24" s="42"/>
      <c r="QB24" s="42"/>
      <c r="QC24" s="42"/>
      <c r="QD24" s="42"/>
      <c r="QE24" s="42"/>
      <c r="QF24" s="42"/>
      <c r="QG24" s="42"/>
      <c r="QH24" s="42"/>
      <c r="QI24" s="42"/>
      <c r="QJ24" s="42"/>
      <c r="QK24" s="42"/>
      <c r="QL24" s="42"/>
      <c r="QM24" s="42"/>
      <c r="QN24" s="42"/>
      <c r="QO24" s="42"/>
      <c r="QP24" s="42"/>
      <c r="QQ24" s="42"/>
      <c r="QR24" s="42"/>
      <c r="QS24" s="42"/>
      <c r="QT24" s="42"/>
      <c r="QU24" s="42"/>
      <c r="QV24" s="42"/>
      <c r="QW24" s="42"/>
      <c r="QX24" s="42"/>
      <c r="QY24" s="42"/>
      <c r="QZ24" s="42"/>
      <c r="RA24" s="42"/>
      <c r="RB24" s="42"/>
      <c r="RC24" s="42"/>
      <c r="RD24" s="42"/>
      <c r="RE24" s="42"/>
      <c r="RF24" s="42"/>
      <c r="RG24" s="42"/>
      <c r="RH24" s="42"/>
      <c r="RI24" s="42"/>
      <c r="RJ24" s="42"/>
      <c r="RK24" s="42"/>
      <c r="RL24" s="42"/>
      <c r="RM24" s="42"/>
      <c r="RN24" s="42"/>
      <c r="RO24" s="42"/>
      <c r="RP24" s="42"/>
      <c r="RQ24" s="42"/>
      <c r="RR24" s="42"/>
      <c r="RS24" s="42"/>
      <c r="RT24" s="42"/>
      <c r="RU24" s="42"/>
      <c r="RV24" s="42"/>
      <c r="RW24" s="42"/>
      <c r="RX24" s="42"/>
      <c r="RY24" s="42"/>
      <c r="RZ24" s="42"/>
      <c r="SA24" s="42"/>
      <c r="SB24" s="42"/>
      <c r="SC24" s="42"/>
      <c r="SD24" s="42"/>
      <c r="SE24" s="42"/>
      <c r="SF24" s="42"/>
      <c r="SG24" s="42"/>
      <c r="SH24" s="42"/>
      <c r="SI24" s="42"/>
      <c r="SJ24" s="42"/>
      <c r="SK24" s="42"/>
      <c r="SL24" s="42"/>
      <c r="SM24" s="42"/>
      <c r="SN24" s="42"/>
      <c r="SO24" s="42"/>
      <c r="SP24" s="42"/>
      <c r="SQ24" s="42"/>
      <c r="SR24" s="42"/>
      <c r="SS24" s="42"/>
      <c r="ST24" s="42"/>
      <c r="SU24" s="42"/>
      <c r="SV24" s="42"/>
      <c r="SW24" s="42"/>
      <c r="SX24" s="42"/>
      <c r="SY24" s="42"/>
      <c r="SZ24" s="42"/>
      <c r="TA24" s="42"/>
      <c r="TB24" s="42"/>
      <c r="TC24" s="42"/>
      <c r="TD24" s="42"/>
      <c r="TE24" s="42"/>
      <c r="TF24" s="42"/>
      <c r="TG24" s="42"/>
      <c r="TH24" s="42"/>
      <c r="TI24" s="42"/>
      <c r="TJ24" s="42"/>
      <c r="TK24" s="42"/>
      <c r="TL24" s="42"/>
      <c r="TM24" s="42"/>
      <c r="TN24" s="42"/>
      <c r="TO24" s="42"/>
      <c r="TP24" s="42"/>
      <c r="TQ24" s="42"/>
      <c r="TR24" s="42"/>
      <c r="TS24" s="42"/>
      <c r="TT24" s="42"/>
      <c r="TU24" s="42"/>
      <c r="TV24" s="42"/>
      <c r="TW24" s="42"/>
      <c r="TX24" s="42"/>
      <c r="TY24" s="42"/>
      <c r="TZ24" s="42"/>
      <c r="UA24" s="42"/>
      <c r="UB24" s="42"/>
      <c r="UC24" s="42"/>
      <c r="UD24" s="42"/>
      <c r="UE24" s="42"/>
      <c r="UF24" s="42"/>
      <c r="UG24" s="42"/>
      <c r="UH24" s="42"/>
      <c r="UI24" s="42"/>
      <c r="UJ24" s="42"/>
      <c r="UK24" s="42"/>
      <c r="UL24" s="42"/>
      <c r="UM24" s="42"/>
      <c r="UN24" s="42"/>
      <c r="UO24" s="42"/>
      <c r="UP24" s="42"/>
      <c r="UQ24" s="42"/>
      <c r="UR24" s="42"/>
      <c r="US24" s="42"/>
      <c r="UT24" s="42"/>
      <c r="UU24" s="42"/>
      <c r="UV24" s="42"/>
      <c r="UW24" s="42"/>
      <c r="UX24" s="42"/>
      <c r="UY24" s="42"/>
      <c r="UZ24" s="42"/>
      <c r="VA24" s="42"/>
      <c r="VB24" s="42"/>
      <c r="VC24" s="42"/>
      <c r="VD24" s="42"/>
      <c r="VE24" s="42"/>
      <c r="VF24" s="42"/>
      <c r="VG24" s="42"/>
      <c r="VH24" s="42"/>
      <c r="VI24" s="42"/>
      <c r="VJ24" s="42"/>
      <c r="VK24" s="42"/>
      <c r="VL24" s="42"/>
      <c r="VM24" s="42"/>
      <c r="VN24" s="42"/>
      <c r="VO24" s="42"/>
      <c r="VP24" s="42"/>
      <c r="VQ24" s="42"/>
      <c r="VR24" s="42"/>
      <c r="VS24" s="42"/>
      <c r="VT24" s="42"/>
      <c r="VU24" s="42"/>
      <c r="VV24" s="42"/>
      <c r="VW24" s="42"/>
      <c r="VX24" s="42"/>
      <c r="VY24" s="42"/>
      <c r="VZ24" s="42"/>
      <c r="WA24" s="42"/>
      <c r="WB24" s="42"/>
      <c r="WC24" s="42"/>
      <c r="WD24" s="42"/>
      <c r="WE24" s="42"/>
      <c r="WF24" s="42"/>
      <c r="WG24" s="42"/>
      <c r="WH24" s="42"/>
      <c r="WI24" s="42"/>
      <c r="WJ24" s="42"/>
      <c r="WK24" s="42"/>
      <c r="WL24" s="42"/>
      <c r="WM24" s="42"/>
      <c r="WN24" s="42"/>
      <c r="WO24" s="42"/>
      <c r="WP24" s="42"/>
      <c r="WQ24" s="42"/>
      <c r="WR24" s="42"/>
      <c r="WS24" s="42"/>
      <c r="WT24" s="42"/>
      <c r="WU24" s="42"/>
      <c r="WV24" s="42"/>
      <c r="WW24" s="42"/>
      <c r="WX24" s="42"/>
      <c r="WY24" s="42"/>
      <c r="WZ24" s="42"/>
      <c r="XA24" s="42"/>
      <c r="XB24" s="42"/>
      <c r="XC24" s="42"/>
      <c r="XD24" s="42"/>
      <c r="XE24" s="42"/>
      <c r="XF24" s="42"/>
      <c r="XG24" s="42"/>
      <c r="XH24" s="42"/>
      <c r="XI24" s="42"/>
      <c r="XJ24" s="42"/>
      <c r="XK24" s="42"/>
      <c r="XL24" s="42"/>
      <c r="XM24" s="42"/>
      <c r="XN24" s="42"/>
      <c r="XO24" s="42"/>
      <c r="XP24" s="42"/>
      <c r="XQ24" s="42"/>
      <c r="XR24" s="42"/>
      <c r="XS24" s="42"/>
      <c r="XT24" s="42"/>
      <c r="XU24" s="42"/>
      <c r="XV24" s="42"/>
      <c r="XW24" s="42"/>
      <c r="XX24" s="42"/>
      <c r="XY24" s="42"/>
      <c r="XZ24" s="42"/>
      <c r="YA24" s="42"/>
      <c r="YB24" s="42"/>
      <c r="YC24" s="42"/>
      <c r="YD24" s="42"/>
      <c r="YE24" s="42"/>
      <c r="YF24" s="42"/>
      <c r="YG24" s="42"/>
      <c r="YH24" s="42"/>
      <c r="YI24" s="42"/>
      <c r="YJ24" s="42"/>
      <c r="YK24" s="42"/>
      <c r="YL24" s="42"/>
      <c r="YM24" s="42"/>
      <c r="YN24" s="42"/>
      <c r="YO24" s="42"/>
      <c r="YP24" s="42"/>
      <c r="YQ24" s="42"/>
      <c r="YR24" s="42"/>
      <c r="YS24" s="42"/>
      <c r="YT24" s="42"/>
      <c r="YU24" s="42"/>
      <c r="YV24" s="42"/>
      <c r="YW24" s="42"/>
      <c r="YX24" s="42"/>
      <c r="YY24" s="42"/>
      <c r="YZ24" s="42"/>
      <c r="ZA24" s="42"/>
      <c r="ZB24" s="42"/>
      <c r="ZC24" s="42"/>
      <c r="ZD24" s="42"/>
      <c r="ZE24" s="42"/>
      <c r="ZF24" s="42"/>
      <c r="ZG24" s="42"/>
      <c r="ZH24" s="42"/>
      <c r="ZI24" s="42"/>
      <c r="ZJ24" s="42"/>
      <c r="ZK24" s="42"/>
      <c r="ZL24" s="42"/>
      <c r="ZM24" s="42"/>
      <c r="ZN24" s="42"/>
      <c r="ZO24" s="42"/>
      <c r="ZP24" s="42"/>
      <c r="ZQ24" s="42"/>
      <c r="ZR24" s="42"/>
      <c r="ZS24" s="42"/>
      <c r="ZT24" s="42"/>
      <c r="ZU24" s="42"/>
      <c r="ZV24" s="42"/>
      <c r="ZW24" s="42"/>
      <c r="ZX24" s="42"/>
      <c r="ZY24" s="42"/>
      <c r="ZZ24" s="42"/>
      <c r="AAA24" s="42"/>
      <c r="AAB24" s="42"/>
      <c r="AAC24" s="42"/>
      <c r="AAD24" s="42"/>
      <c r="AAE24" s="42"/>
      <c r="AAF24" s="42"/>
      <c r="AAG24" s="42"/>
      <c r="AAH24" s="42"/>
      <c r="AAI24" s="42"/>
      <c r="AAJ24" s="42"/>
      <c r="AAK24" s="42"/>
      <c r="AAL24" s="42"/>
      <c r="AAM24" s="42"/>
      <c r="AAN24" s="42"/>
      <c r="AAO24" s="42"/>
      <c r="AAP24" s="42"/>
      <c r="AAQ24" s="42"/>
      <c r="AAR24" s="42"/>
      <c r="AAS24" s="42"/>
      <c r="AAT24" s="42"/>
      <c r="AAU24" s="42"/>
      <c r="AAV24" s="42"/>
      <c r="AAW24" s="42"/>
      <c r="AAX24" s="42"/>
      <c r="AAY24" s="42"/>
      <c r="AAZ24" s="42"/>
      <c r="ABA24" s="42"/>
      <c r="ABB24" s="42"/>
      <c r="ABC24" s="42"/>
      <c r="ABD24" s="42"/>
      <c r="ABE24" s="42"/>
      <c r="ABF24" s="42"/>
      <c r="ABG24" s="42"/>
      <c r="ABH24" s="42"/>
      <c r="ABI24" s="42"/>
      <c r="ABJ24" s="42"/>
      <c r="ABK24" s="42"/>
      <c r="ABL24" s="42"/>
      <c r="ABM24" s="42"/>
      <c r="ABN24" s="42"/>
      <c r="ABO24" s="42"/>
      <c r="ABP24" s="42"/>
      <c r="ABQ24" s="42"/>
      <c r="ABR24" s="42"/>
      <c r="ABS24" s="42"/>
      <c r="ABT24" s="42"/>
      <c r="ABU24" s="42"/>
      <c r="ABV24" s="42"/>
      <c r="ABW24" s="42"/>
      <c r="ABX24" s="42"/>
      <c r="ABY24" s="42"/>
      <c r="ABZ24" s="42"/>
      <c r="ACA24" s="42"/>
      <c r="ACB24" s="42"/>
      <c r="ACC24" s="42"/>
      <c r="ACD24" s="42"/>
      <c r="ACE24" s="42"/>
      <c r="ACF24" s="42"/>
      <c r="ACG24" s="42"/>
      <c r="ACH24" s="42"/>
      <c r="ACI24" s="42"/>
      <c r="ACJ24" s="42"/>
      <c r="ACK24" s="42"/>
      <c r="ACL24" s="42"/>
      <c r="ACM24" s="42"/>
      <c r="ACN24" s="42"/>
      <c r="ACO24" s="42"/>
      <c r="ACP24" s="42"/>
      <c r="ACQ24" s="42"/>
      <c r="ACR24" s="42"/>
      <c r="ACS24" s="42"/>
      <c r="ACT24" s="42"/>
      <c r="ACU24" s="42"/>
      <c r="ACV24" s="42"/>
      <c r="ACW24" s="42"/>
      <c r="ACX24" s="42"/>
      <c r="ACY24" s="42"/>
      <c r="ACZ24" s="42"/>
      <c r="ADA24" s="42"/>
      <c r="ADB24" s="42"/>
      <c r="ADC24" s="42"/>
      <c r="ADD24" s="42"/>
      <c r="ADE24" s="42"/>
      <c r="ADF24" s="42"/>
      <c r="ADG24" s="42"/>
      <c r="ADH24" s="42"/>
      <c r="ADI24" s="42"/>
      <c r="ADJ24" s="42"/>
      <c r="ADK24" s="42"/>
      <c r="ADL24" s="42"/>
      <c r="ADM24" s="42"/>
      <c r="ADN24" s="42"/>
      <c r="ADO24" s="42"/>
      <c r="ADP24" s="42"/>
      <c r="ADQ24" s="42"/>
      <c r="ADR24" s="42"/>
      <c r="ADS24" s="42"/>
      <c r="ADT24" s="42"/>
      <c r="ADU24" s="42"/>
      <c r="ADV24" s="42"/>
      <c r="ADW24" s="42"/>
      <c r="ADX24" s="42"/>
      <c r="ADY24" s="42"/>
      <c r="ADZ24" s="42"/>
      <c r="AEA24" s="42"/>
      <c r="AEB24" s="42"/>
      <c r="AEC24" s="42"/>
      <c r="AED24" s="42"/>
      <c r="AEE24" s="42"/>
      <c r="AEF24" s="42"/>
      <c r="AEG24" s="42"/>
      <c r="AEH24" s="42"/>
      <c r="AEI24" s="42"/>
      <c r="AEJ24" s="42"/>
      <c r="AEK24" s="42"/>
      <c r="AEL24" s="42"/>
      <c r="AEM24" s="42"/>
      <c r="AEN24" s="42"/>
      <c r="AEO24" s="42"/>
      <c r="AEP24" s="42"/>
      <c r="AEQ24" s="42"/>
      <c r="AER24" s="42"/>
      <c r="AES24" s="42"/>
      <c r="AET24" s="42"/>
      <c r="AEU24" s="42"/>
      <c r="AEV24" s="42"/>
      <c r="AEW24" s="42"/>
      <c r="AEX24" s="42"/>
      <c r="AEY24" s="42"/>
      <c r="AEZ24" s="42"/>
      <c r="AFA24" s="42"/>
      <c r="AFB24" s="42"/>
      <c r="AFC24" s="42"/>
      <c r="AFD24" s="42"/>
      <c r="AFE24" s="42"/>
      <c r="AFF24" s="42"/>
      <c r="AFG24" s="42"/>
      <c r="AFH24" s="42"/>
      <c r="AFI24" s="42"/>
      <c r="AFJ24" s="42"/>
      <c r="AFK24" s="42"/>
      <c r="AFL24" s="42"/>
      <c r="AFM24" s="42"/>
      <c r="AFN24" s="42"/>
      <c r="AFO24" s="42"/>
      <c r="AFP24" s="42"/>
      <c r="AFQ24" s="42"/>
      <c r="AFR24" s="42"/>
      <c r="AFS24" s="42"/>
      <c r="AFT24" s="42"/>
      <c r="AFU24" s="42"/>
      <c r="AFV24" s="42"/>
      <c r="AFW24" s="42"/>
      <c r="AFX24" s="42"/>
      <c r="AFY24" s="42"/>
      <c r="AFZ24" s="42"/>
      <c r="AGA24" s="42"/>
      <c r="AGB24" s="42"/>
      <c r="AGC24" s="42"/>
      <c r="AGD24" s="42"/>
      <c r="AGE24" s="42"/>
      <c r="AGF24" s="42"/>
      <c r="AGG24" s="42"/>
      <c r="AGH24" s="42"/>
      <c r="AGI24" s="42"/>
      <c r="AGJ24" s="42"/>
      <c r="AGK24" s="42"/>
      <c r="AGL24" s="42"/>
      <c r="AGM24" s="42"/>
      <c r="AGN24" s="42"/>
      <c r="AGO24" s="42"/>
      <c r="AGP24" s="42"/>
      <c r="AGQ24" s="42"/>
      <c r="AGR24" s="42"/>
      <c r="AGS24" s="42"/>
      <c r="AGT24" s="42"/>
      <c r="AGU24" s="42"/>
      <c r="AGV24" s="42"/>
      <c r="AGW24" s="42"/>
      <c r="AGX24" s="42"/>
      <c r="AGY24" s="42"/>
      <c r="AGZ24" s="42"/>
      <c r="AHA24" s="42"/>
      <c r="AHB24" s="42"/>
      <c r="AHC24" s="42"/>
      <c r="AHD24" s="42"/>
      <c r="AHE24" s="42"/>
      <c r="AHF24" s="42"/>
      <c r="AHG24" s="42"/>
      <c r="AHH24" s="42"/>
      <c r="AHI24" s="42"/>
      <c r="AHJ24" s="42"/>
      <c r="AHK24" s="42"/>
      <c r="AHL24" s="42"/>
      <c r="AHM24" s="42"/>
      <c r="AHN24" s="42"/>
      <c r="AHO24" s="42"/>
      <c r="AHP24" s="42"/>
      <c r="AHQ24" s="42"/>
      <c r="AHR24" s="42"/>
      <c r="AHS24" s="42"/>
      <c r="AHT24" s="42"/>
      <c r="AHU24" s="42"/>
      <c r="AHV24" s="42"/>
      <c r="AHW24" s="42"/>
      <c r="AHX24" s="42"/>
      <c r="AHY24" s="42"/>
      <c r="AHZ24" s="42"/>
      <c r="AIA24" s="42"/>
      <c r="AIB24" s="42"/>
      <c r="AIC24" s="42"/>
      <c r="AID24" s="42"/>
      <c r="AIE24" s="42"/>
      <c r="AIF24" s="42"/>
      <c r="AIG24" s="42"/>
      <c r="AIH24" s="42"/>
      <c r="AII24" s="42"/>
      <c r="AIJ24" s="42"/>
      <c r="AIK24" s="42"/>
      <c r="AIL24" s="42"/>
      <c r="AIM24" s="42"/>
      <c r="AIN24" s="42"/>
      <c r="AIO24" s="42"/>
      <c r="AIP24" s="42"/>
      <c r="AIQ24" s="42"/>
      <c r="AIR24" s="42"/>
      <c r="AIS24" s="42"/>
      <c r="AIT24" s="42"/>
      <c r="AIU24" s="42"/>
      <c r="AIV24" s="42"/>
      <c r="AIW24" s="42"/>
      <c r="AIX24" s="42"/>
      <c r="AIY24" s="42"/>
      <c r="AIZ24" s="42"/>
      <c r="AJA24" s="42"/>
      <c r="AJB24" s="42"/>
      <c r="AJC24" s="42"/>
      <c r="AJD24" s="42"/>
      <c r="AJE24" s="42"/>
      <c r="AJF24" s="42"/>
      <c r="AJG24" s="42"/>
      <c r="AJH24" s="42"/>
      <c r="AJI24" s="42"/>
      <c r="AJJ24" s="42"/>
      <c r="AJK24" s="42"/>
      <c r="AJL24" s="42"/>
      <c r="AJM24" s="42"/>
      <c r="AJN24" s="42"/>
      <c r="AJO24" s="42"/>
      <c r="AJP24" s="42"/>
      <c r="AJQ24" s="42"/>
      <c r="AJR24" s="42"/>
      <c r="AJS24" s="42"/>
      <c r="AJT24" s="42"/>
      <c r="AJU24" s="42"/>
      <c r="AJV24" s="42"/>
      <c r="AJW24" s="42"/>
      <c r="AJX24" s="42"/>
      <c r="AJY24" s="42"/>
      <c r="AJZ24" s="42"/>
      <c r="AKA24" s="42"/>
      <c r="AKB24" s="42"/>
      <c r="AKC24" s="42"/>
      <c r="AKD24" s="42"/>
      <c r="AKE24" s="42"/>
      <c r="AKF24" s="42"/>
      <c r="AKG24" s="42"/>
      <c r="AKH24" s="42"/>
      <c r="AKI24" s="42"/>
      <c r="AKJ24" s="42"/>
      <c r="AKK24" s="42"/>
      <c r="AKL24" s="42"/>
      <c r="AKM24" s="42"/>
      <c r="AKN24" s="42"/>
      <c r="AKO24" s="42"/>
      <c r="AKP24" s="42"/>
      <c r="AKQ24" s="42"/>
      <c r="AKR24" s="42"/>
      <c r="AKS24" s="42"/>
      <c r="AKT24" s="42"/>
      <c r="AKU24" s="42"/>
      <c r="AKV24" s="42"/>
      <c r="AKW24" s="42"/>
      <c r="AKX24" s="42"/>
      <c r="AKY24" s="42"/>
      <c r="AKZ24" s="42"/>
      <c r="ALA24" s="42"/>
      <c r="ALB24" s="42"/>
      <c r="ALC24" s="42"/>
      <c r="ALD24" s="42"/>
      <c r="ALE24" s="42"/>
      <c r="ALF24" s="42"/>
      <c r="ALG24" s="42"/>
      <c r="ALH24" s="42"/>
      <c r="ALI24" s="42"/>
      <c r="ALJ24" s="42"/>
      <c r="ALK24" s="42"/>
      <c r="ALL24" s="42"/>
      <c r="ALM24" s="42"/>
      <c r="ALN24" s="42"/>
      <c r="ALO24" s="42"/>
      <c r="ALP24" s="42"/>
      <c r="ALQ24" s="42"/>
      <c r="ALR24" s="42"/>
      <c r="ALS24" s="42"/>
      <c r="ALT24" s="42"/>
      <c r="ALU24" s="42"/>
      <c r="ALV24" s="42"/>
      <c r="ALW24" s="42"/>
      <c r="ALX24" s="42"/>
      <c r="ALY24" s="42"/>
      <c r="ALZ24" s="42"/>
      <c r="AMA24" s="42"/>
      <c r="AMB24" s="42"/>
      <c r="AMC24" s="42"/>
      <c r="AMD24" s="42"/>
      <c r="AME24" s="42"/>
      <c r="AMF24" s="42"/>
      <c r="AMG24" s="42"/>
      <c r="AMH24" s="42"/>
      <c r="AMI24" s="42"/>
    </row>
    <row r="25" spans="1:1024" s="34" customFormat="1" ht="15.75" x14ac:dyDescent="0.25">
      <c r="A25" s="45"/>
      <c r="B25" s="54"/>
      <c r="C25" s="54"/>
      <c r="D25" s="54"/>
      <c r="E25" s="54"/>
      <c r="F25" s="54"/>
      <c r="G25" s="54"/>
      <c r="H25" s="54"/>
      <c r="I25" s="54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2"/>
      <c r="KI25" s="42"/>
      <c r="KJ25" s="42"/>
      <c r="KK25" s="42"/>
      <c r="KL25" s="42"/>
      <c r="KM25" s="42"/>
      <c r="KN25" s="42"/>
      <c r="KO25" s="42"/>
      <c r="KP25" s="42"/>
      <c r="KQ25" s="42"/>
      <c r="KR25" s="42"/>
      <c r="KS25" s="42"/>
      <c r="KT25" s="42"/>
      <c r="KU25" s="42"/>
      <c r="KV25" s="42"/>
      <c r="KW25" s="42"/>
      <c r="KX25" s="42"/>
      <c r="KY25" s="42"/>
      <c r="KZ25" s="42"/>
      <c r="LA25" s="42"/>
      <c r="LB25" s="42"/>
      <c r="LC25" s="42"/>
      <c r="LD25" s="42"/>
      <c r="LE25" s="42"/>
      <c r="LF25" s="42"/>
      <c r="LG25" s="42"/>
      <c r="LH25" s="42"/>
      <c r="LI25" s="42"/>
      <c r="LJ25" s="42"/>
      <c r="LK25" s="42"/>
      <c r="LL25" s="42"/>
      <c r="LM25" s="42"/>
      <c r="LN25" s="42"/>
      <c r="LO25" s="42"/>
      <c r="LP25" s="42"/>
      <c r="LQ25" s="42"/>
      <c r="LR25" s="42"/>
      <c r="LS25" s="42"/>
      <c r="LT25" s="42"/>
      <c r="LU25" s="42"/>
      <c r="LV25" s="42"/>
      <c r="LW25" s="42"/>
      <c r="LX25" s="42"/>
      <c r="LY25" s="42"/>
      <c r="LZ25" s="42"/>
      <c r="MA25" s="42"/>
      <c r="MB25" s="42"/>
      <c r="MC25" s="42"/>
      <c r="MD25" s="42"/>
      <c r="ME25" s="42"/>
      <c r="MF25" s="42"/>
      <c r="MG25" s="42"/>
      <c r="MH25" s="42"/>
      <c r="MI25" s="42"/>
      <c r="MJ25" s="42"/>
      <c r="MK25" s="42"/>
      <c r="ML25" s="42"/>
      <c r="MM25" s="42"/>
      <c r="MN25" s="42"/>
      <c r="MO25" s="42"/>
      <c r="MP25" s="42"/>
      <c r="MQ25" s="42"/>
      <c r="MR25" s="42"/>
      <c r="MS25" s="42"/>
      <c r="MT25" s="42"/>
      <c r="MU25" s="42"/>
      <c r="MV25" s="42"/>
      <c r="MW25" s="42"/>
      <c r="MX25" s="42"/>
      <c r="MY25" s="42"/>
      <c r="MZ25" s="42"/>
      <c r="NA25" s="42"/>
      <c r="NB25" s="42"/>
      <c r="NC25" s="42"/>
      <c r="ND25" s="42"/>
      <c r="NE25" s="42"/>
      <c r="NF25" s="42"/>
      <c r="NG25" s="42"/>
      <c r="NH25" s="42"/>
      <c r="NI25" s="42"/>
      <c r="NJ25" s="42"/>
      <c r="NK25" s="42"/>
      <c r="NL25" s="42"/>
      <c r="NM25" s="42"/>
      <c r="NN25" s="42"/>
      <c r="NO25" s="42"/>
      <c r="NP25" s="42"/>
      <c r="NQ25" s="42"/>
      <c r="NR25" s="42"/>
      <c r="NS25" s="42"/>
      <c r="NT25" s="42"/>
      <c r="NU25" s="42"/>
      <c r="NV25" s="42"/>
      <c r="NW25" s="42"/>
      <c r="NX25" s="42"/>
      <c r="NY25" s="42"/>
      <c r="NZ25" s="42"/>
      <c r="OA25" s="42"/>
      <c r="OB25" s="42"/>
      <c r="OC25" s="42"/>
      <c r="OD25" s="42"/>
      <c r="OE25" s="42"/>
      <c r="OF25" s="42"/>
      <c r="OG25" s="42"/>
      <c r="OH25" s="42"/>
      <c r="OI25" s="42"/>
      <c r="OJ25" s="42"/>
      <c r="OK25" s="42"/>
      <c r="OL25" s="42"/>
      <c r="OM25" s="42"/>
      <c r="ON25" s="42"/>
      <c r="OO25" s="42"/>
      <c r="OP25" s="42"/>
      <c r="OQ25" s="42"/>
      <c r="OR25" s="42"/>
      <c r="OS25" s="42"/>
      <c r="OT25" s="42"/>
      <c r="OU25" s="42"/>
      <c r="OV25" s="42"/>
      <c r="OW25" s="42"/>
      <c r="OX25" s="42"/>
      <c r="OY25" s="42"/>
      <c r="OZ25" s="42"/>
      <c r="PA25" s="42"/>
      <c r="PB25" s="42"/>
      <c r="PC25" s="42"/>
      <c r="PD25" s="42"/>
      <c r="PE25" s="42"/>
      <c r="PF25" s="42"/>
      <c r="PG25" s="42"/>
      <c r="PH25" s="42"/>
      <c r="PI25" s="42"/>
      <c r="PJ25" s="42"/>
      <c r="PK25" s="42"/>
      <c r="PL25" s="42"/>
      <c r="PM25" s="42"/>
      <c r="PN25" s="42"/>
      <c r="PO25" s="42"/>
      <c r="PP25" s="42"/>
      <c r="PQ25" s="42"/>
      <c r="PR25" s="42"/>
      <c r="PS25" s="42"/>
      <c r="PT25" s="42"/>
      <c r="PU25" s="42"/>
      <c r="PV25" s="42"/>
      <c r="PW25" s="42"/>
      <c r="PX25" s="42"/>
      <c r="PY25" s="42"/>
      <c r="PZ25" s="42"/>
      <c r="QA25" s="42"/>
      <c r="QB25" s="42"/>
      <c r="QC25" s="42"/>
      <c r="QD25" s="42"/>
      <c r="QE25" s="42"/>
      <c r="QF25" s="42"/>
      <c r="QG25" s="42"/>
      <c r="QH25" s="42"/>
      <c r="QI25" s="42"/>
      <c r="QJ25" s="42"/>
      <c r="QK25" s="42"/>
      <c r="QL25" s="42"/>
      <c r="QM25" s="42"/>
      <c r="QN25" s="42"/>
      <c r="QO25" s="42"/>
      <c r="QP25" s="42"/>
      <c r="QQ25" s="42"/>
      <c r="QR25" s="42"/>
      <c r="QS25" s="42"/>
      <c r="QT25" s="42"/>
      <c r="QU25" s="42"/>
      <c r="QV25" s="42"/>
      <c r="QW25" s="42"/>
      <c r="QX25" s="42"/>
      <c r="QY25" s="42"/>
      <c r="QZ25" s="42"/>
      <c r="RA25" s="42"/>
      <c r="RB25" s="42"/>
      <c r="RC25" s="42"/>
      <c r="RD25" s="42"/>
      <c r="RE25" s="42"/>
      <c r="RF25" s="42"/>
      <c r="RG25" s="42"/>
      <c r="RH25" s="42"/>
      <c r="RI25" s="42"/>
      <c r="RJ25" s="42"/>
      <c r="RK25" s="42"/>
      <c r="RL25" s="42"/>
      <c r="RM25" s="42"/>
      <c r="RN25" s="42"/>
      <c r="RO25" s="42"/>
      <c r="RP25" s="42"/>
      <c r="RQ25" s="42"/>
      <c r="RR25" s="42"/>
      <c r="RS25" s="42"/>
      <c r="RT25" s="42"/>
      <c r="RU25" s="42"/>
      <c r="RV25" s="42"/>
      <c r="RW25" s="42"/>
      <c r="RX25" s="42"/>
      <c r="RY25" s="42"/>
      <c r="RZ25" s="42"/>
      <c r="SA25" s="42"/>
      <c r="SB25" s="42"/>
      <c r="SC25" s="42"/>
      <c r="SD25" s="42"/>
      <c r="SE25" s="42"/>
      <c r="SF25" s="42"/>
      <c r="SG25" s="42"/>
      <c r="SH25" s="42"/>
      <c r="SI25" s="42"/>
      <c r="SJ25" s="42"/>
      <c r="SK25" s="42"/>
      <c r="SL25" s="42"/>
      <c r="SM25" s="42"/>
      <c r="SN25" s="42"/>
      <c r="SO25" s="42"/>
      <c r="SP25" s="42"/>
      <c r="SQ25" s="42"/>
      <c r="SR25" s="42"/>
      <c r="SS25" s="42"/>
      <c r="ST25" s="42"/>
      <c r="SU25" s="42"/>
      <c r="SV25" s="42"/>
      <c r="SW25" s="42"/>
      <c r="SX25" s="42"/>
      <c r="SY25" s="42"/>
      <c r="SZ25" s="42"/>
      <c r="TA25" s="42"/>
      <c r="TB25" s="42"/>
      <c r="TC25" s="42"/>
      <c r="TD25" s="42"/>
      <c r="TE25" s="42"/>
      <c r="TF25" s="42"/>
      <c r="TG25" s="42"/>
      <c r="TH25" s="42"/>
      <c r="TI25" s="42"/>
      <c r="TJ25" s="42"/>
      <c r="TK25" s="42"/>
      <c r="TL25" s="42"/>
      <c r="TM25" s="42"/>
      <c r="TN25" s="42"/>
      <c r="TO25" s="42"/>
      <c r="TP25" s="42"/>
      <c r="TQ25" s="42"/>
      <c r="TR25" s="42"/>
      <c r="TS25" s="42"/>
      <c r="TT25" s="42"/>
      <c r="TU25" s="42"/>
      <c r="TV25" s="42"/>
      <c r="TW25" s="42"/>
      <c r="TX25" s="42"/>
      <c r="TY25" s="42"/>
      <c r="TZ25" s="42"/>
      <c r="UA25" s="42"/>
      <c r="UB25" s="42"/>
      <c r="UC25" s="42"/>
      <c r="UD25" s="42"/>
      <c r="UE25" s="42"/>
      <c r="UF25" s="42"/>
      <c r="UG25" s="42"/>
      <c r="UH25" s="42"/>
      <c r="UI25" s="42"/>
      <c r="UJ25" s="42"/>
      <c r="UK25" s="42"/>
      <c r="UL25" s="42"/>
      <c r="UM25" s="42"/>
      <c r="UN25" s="42"/>
      <c r="UO25" s="42"/>
      <c r="UP25" s="42"/>
      <c r="UQ25" s="42"/>
      <c r="UR25" s="42"/>
      <c r="US25" s="42"/>
      <c r="UT25" s="42"/>
      <c r="UU25" s="42"/>
      <c r="UV25" s="42"/>
      <c r="UW25" s="42"/>
      <c r="UX25" s="42"/>
      <c r="UY25" s="42"/>
      <c r="UZ25" s="42"/>
      <c r="VA25" s="42"/>
      <c r="VB25" s="42"/>
      <c r="VC25" s="42"/>
      <c r="VD25" s="42"/>
      <c r="VE25" s="42"/>
      <c r="VF25" s="42"/>
      <c r="VG25" s="42"/>
      <c r="VH25" s="42"/>
      <c r="VI25" s="42"/>
      <c r="VJ25" s="42"/>
      <c r="VK25" s="42"/>
      <c r="VL25" s="42"/>
      <c r="VM25" s="42"/>
      <c r="VN25" s="42"/>
      <c r="VO25" s="42"/>
      <c r="VP25" s="42"/>
      <c r="VQ25" s="42"/>
      <c r="VR25" s="42"/>
      <c r="VS25" s="42"/>
      <c r="VT25" s="42"/>
      <c r="VU25" s="42"/>
      <c r="VV25" s="42"/>
      <c r="VW25" s="42"/>
      <c r="VX25" s="42"/>
      <c r="VY25" s="42"/>
      <c r="VZ25" s="42"/>
      <c r="WA25" s="42"/>
      <c r="WB25" s="42"/>
      <c r="WC25" s="42"/>
      <c r="WD25" s="42"/>
      <c r="WE25" s="42"/>
      <c r="WF25" s="42"/>
      <c r="WG25" s="42"/>
      <c r="WH25" s="42"/>
      <c r="WI25" s="42"/>
      <c r="WJ25" s="42"/>
      <c r="WK25" s="42"/>
      <c r="WL25" s="42"/>
      <c r="WM25" s="42"/>
      <c r="WN25" s="42"/>
      <c r="WO25" s="42"/>
      <c r="WP25" s="42"/>
      <c r="WQ25" s="42"/>
      <c r="WR25" s="42"/>
      <c r="WS25" s="42"/>
      <c r="WT25" s="42"/>
      <c r="WU25" s="42"/>
      <c r="WV25" s="42"/>
      <c r="WW25" s="42"/>
      <c r="WX25" s="42"/>
      <c r="WY25" s="42"/>
      <c r="WZ25" s="42"/>
      <c r="XA25" s="42"/>
      <c r="XB25" s="42"/>
      <c r="XC25" s="42"/>
      <c r="XD25" s="42"/>
      <c r="XE25" s="42"/>
      <c r="XF25" s="42"/>
      <c r="XG25" s="42"/>
      <c r="XH25" s="42"/>
      <c r="XI25" s="42"/>
      <c r="XJ25" s="42"/>
      <c r="XK25" s="42"/>
      <c r="XL25" s="42"/>
      <c r="XM25" s="42"/>
      <c r="XN25" s="42"/>
      <c r="XO25" s="42"/>
      <c r="XP25" s="42"/>
      <c r="XQ25" s="42"/>
      <c r="XR25" s="42"/>
      <c r="XS25" s="42"/>
      <c r="XT25" s="42"/>
      <c r="XU25" s="42"/>
      <c r="XV25" s="42"/>
      <c r="XW25" s="42"/>
      <c r="XX25" s="42"/>
      <c r="XY25" s="42"/>
      <c r="XZ25" s="42"/>
      <c r="YA25" s="42"/>
      <c r="YB25" s="42"/>
      <c r="YC25" s="42"/>
      <c r="YD25" s="42"/>
      <c r="YE25" s="42"/>
      <c r="YF25" s="42"/>
      <c r="YG25" s="42"/>
      <c r="YH25" s="42"/>
      <c r="YI25" s="42"/>
      <c r="YJ25" s="42"/>
      <c r="YK25" s="42"/>
      <c r="YL25" s="42"/>
      <c r="YM25" s="42"/>
      <c r="YN25" s="42"/>
      <c r="YO25" s="42"/>
      <c r="YP25" s="42"/>
      <c r="YQ25" s="42"/>
      <c r="YR25" s="42"/>
      <c r="YS25" s="42"/>
      <c r="YT25" s="42"/>
      <c r="YU25" s="42"/>
      <c r="YV25" s="42"/>
      <c r="YW25" s="42"/>
      <c r="YX25" s="42"/>
      <c r="YY25" s="42"/>
      <c r="YZ25" s="42"/>
      <c r="ZA25" s="42"/>
      <c r="ZB25" s="42"/>
      <c r="ZC25" s="42"/>
      <c r="ZD25" s="42"/>
      <c r="ZE25" s="42"/>
      <c r="ZF25" s="42"/>
      <c r="ZG25" s="42"/>
      <c r="ZH25" s="42"/>
      <c r="ZI25" s="42"/>
      <c r="ZJ25" s="42"/>
      <c r="ZK25" s="42"/>
      <c r="ZL25" s="42"/>
      <c r="ZM25" s="42"/>
      <c r="ZN25" s="42"/>
      <c r="ZO25" s="42"/>
      <c r="ZP25" s="42"/>
      <c r="ZQ25" s="42"/>
      <c r="ZR25" s="42"/>
      <c r="ZS25" s="42"/>
      <c r="ZT25" s="42"/>
      <c r="ZU25" s="42"/>
      <c r="ZV25" s="42"/>
      <c r="ZW25" s="42"/>
      <c r="ZX25" s="42"/>
      <c r="ZY25" s="42"/>
      <c r="ZZ25" s="42"/>
      <c r="AAA25" s="42"/>
      <c r="AAB25" s="42"/>
      <c r="AAC25" s="42"/>
      <c r="AAD25" s="42"/>
      <c r="AAE25" s="42"/>
      <c r="AAF25" s="42"/>
      <c r="AAG25" s="42"/>
      <c r="AAH25" s="42"/>
      <c r="AAI25" s="42"/>
      <c r="AAJ25" s="42"/>
      <c r="AAK25" s="42"/>
      <c r="AAL25" s="42"/>
      <c r="AAM25" s="42"/>
      <c r="AAN25" s="42"/>
      <c r="AAO25" s="42"/>
      <c r="AAP25" s="42"/>
      <c r="AAQ25" s="42"/>
      <c r="AAR25" s="42"/>
      <c r="AAS25" s="42"/>
      <c r="AAT25" s="42"/>
      <c r="AAU25" s="42"/>
      <c r="AAV25" s="42"/>
      <c r="AAW25" s="42"/>
      <c r="AAX25" s="42"/>
      <c r="AAY25" s="42"/>
      <c r="AAZ25" s="42"/>
      <c r="ABA25" s="42"/>
      <c r="ABB25" s="42"/>
      <c r="ABC25" s="42"/>
      <c r="ABD25" s="42"/>
      <c r="ABE25" s="42"/>
      <c r="ABF25" s="42"/>
      <c r="ABG25" s="42"/>
      <c r="ABH25" s="42"/>
      <c r="ABI25" s="42"/>
      <c r="ABJ25" s="42"/>
      <c r="ABK25" s="42"/>
      <c r="ABL25" s="42"/>
      <c r="ABM25" s="42"/>
      <c r="ABN25" s="42"/>
      <c r="ABO25" s="42"/>
      <c r="ABP25" s="42"/>
      <c r="ABQ25" s="42"/>
      <c r="ABR25" s="42"/>
      <c r="ABS25" s="42"/>
      <c r="ABT25" s="42"/>
      <c r="ABU25" s="42"/>
      <c r="ABV25" s="42"/>
      <c r="ABW25" s="42"/>
      <c r="ABX25" s="42"/>
      <c r="ABY25" s="42"/>
      <c r="ABZ25" s="42"/>
      <c r="ACA25" s="42"/>
      <c r="ACB25" s="42"/>
      <c r="ACC25" s="42"/>
      <c r="ACD25" s="42"/>
      <c r="ACE25" s="42"/>
      <c r="ACF25" s="42"/>
      <c r="ACG25" s="42"/>
      <c r="ACH25" s="42"/>
      <c r="ACI25" s="42"/>
      <c r="ACJ25" s="42"/>
      <c r="ACK25" s="42"/>
      <c r="ACL25" s="42"/>
      <c r="ACM25" s="42"/>
      <c r="ACN25" s="42"/>
      <c r="ACO25" s="42"/>
      <c r="ACP25" s="42"/>
      <c r="ACQ25" s="42"/>
      <c r="ACR25" s="42"/>
      <c r="ACS25" s="42"/>
      <c r="ACT25" s="42"/>
      <c r="ACU25" s="42"/>
      <c r="ACV25" s="42"/>
      <c r="ACW25" s="42"/>
      <c r="ACX25" s="42"/>
      <c r="ACY25" s="42"/>
      <c r="ACZ25" s="42"/>
      <c r="ADA25" s="42"/>
      <c r="ADB25" s="42"/>
      <c r="ADC25" s="42"/>
      <c r="ADD25" s="42"/>
      <c r="ADE25" s="42"/>
      <c r="ADF25" s="42"/>
      <c r="ADG25" s="42"/>
      <c r="ADH25" s="42"/>
      <c r="ADI25" s="42"/>
      <c r="ADJ25" s="42"/>
      <c r="ADK25" s="42"/>
      <c r="ADL25" s="42"/>
      <c r="ADM25" s="42"/>
      <c r="ADN25" s="42"/>
      <c r="ADO25" s="42"/>
      <c r="ADP25" s="42"/>
      <c r="ADQ25" s="42"/>
      <c r="ADR25" s="42"/>
      <c r="ADS25" s="42"/>
      <c r="ADT25" s="42"/>
      <c r="ADU25" s="42"/>
      <c r="ADV25" s="42"/>
      <c r="ADW25" s="42"/>
      <c r="ADX25" s="42"/>
      <c r="ADY25" s="42"/>
      <c r="ADZ25" s="42"/>
      <c r="AEA25" s="42"/>
      <c r="AEB25" s="42"/>
      <c r="AEC25" s="42"/>
      <c r="AED25" s="42"/>
      <c r="AEE25" s="42"/>
      <c r="AEF25" s="42"/>
      <c r="AEG25" s="42"/>
      <c r="AEH25" s="42"/>
      <c r="AEI25" s="42"/>
      <c r="AEJ25" s="42"/>
      <c r="AEK25" s="42"/>
      <c r="AEL25" s="42"/>
      <c r="AEM25" s="42"/>
      <c r="AEN25" s="42"/>
      <c r="AEO25" s="42"/>
      <c r="AEP25" s="42"/>
      <c r="AEQ25" s="42"/>
      <c r="AER25" s="42"/>
      <c r="AES25" s="42"/>
      <c r="AET25" s="42"/>
      <c r="AEU25" s="42"/>
      <c r="AEV25" s="42"/>
      <c r="AEW25" s="42"/>
      <c r="AEX25" s="42"/>
      <c r="AEY25" s="42"/>
      <c r="AEZ25" s="42"/>
      <c r="AFA25" s="42"/>
      <c r="AFB25" s="42"/>
      <c r="AFC25" s="42"/>
      <c r="AFD25" s="42"/>
      <c r="AFE25" s="42"/>
      <c r="AFF25" s="42"/>
      <c r="AFG25" s="42"/>
      <c r="AFH25" s="42"/>
      <c r="AFI25" s="42"/>
      <c r="AFJ25" s="42"/>
      <c r="AFK25" s="42"/>
      <c r="AFL25" s="42"/>
      <c r="AFM25" s="42"/>
      <c r="AFN25" s="42"/>
      <c r="AFO25" s="42"/>
      <c r="AFP25" s="42"/>
      <c r="AFQ25" s="42"/>
      <c r="AFR25" s="42"/>
      <c r="AFS25" s="42"/>
      <c r="AFT25" s="42"/>
      <c r="AFU25" s="42"/>
      <c r="AFV25" s="42"/>
      <c r="AFW25" s="42"/>
      <c r="AFX25" s="42"/>
      <c r="AFY25" s="42"/>
      <c r="AFZ25" s="42"/>
      <c r="AGA25" s="42"/>
      <c r="AGB25" s="42"/>
      <c r="AGC25" s="42"/>
      <c r="AGD25" s="42"/>
      <c r="AGE25" s="42"/>
      <c r="AGF25" s="42"/>
      <c r="AGG25" s="42"/>
      <c r="AGH25" s="42"/>
      <c r="AGI25" s="42"/>
      <c r="AGJ25" s="42"/>
      <c r="AGK25" s="42"/>
      <c r="AGL25" s="42"/>
      <c r="AGM25" s="42"/>
      <c r="AGN25" s="42"/>
      <c r="AGO25" s="42"/>
      <c r="AGP25" s="42"/>
      <c r="AGQ25" s="42"/>
      <c r="AGR25" s="42"/>
      <c r="AGS25" s="42"/>
      <c r="AGT25" s="42"/>
      <c r="AGU25" s="42"/>
      <c r="AGV25" s="42"/>
      <c r="AGW25" s="42"/>
      <c r="AGX25" s="42"/>
      <c r="AGY25" s="42"/>
      <c r="AGZ25" s="42"/>
      <c r="AHA25" s="42"/>
      <c r="AHB25" s="42"/>
      <c r="AHC25" s="42"/>
      <c r="AHD25" s="42"/>
      <c r="AHE25" s="42"/>
      <c r="AHF25" s="42"/>
      <c r="AHG25" s="42"/>
      <c r="AHH25" s="42"/>
      <c r="AHI25" s="42"/>
      <c r="AHJ25" s="42"/>
      <c r="AHK25" s="42"/>
      <c r="AHL25" s="42"/>
      <c r="AHM25" s="42"/>
      <c r="AHN25" s="42"/>
      <c r="AHO25" s="42"/>
      <c r="AHP25" s="42"/>
      <c r="AHQ25" s="42"/>
      <c r="AHR25" s="42"/>
      <c r="AHS25" s="42"/>
      <c r="AHT25" s="42"/>
      <c r="AHU25" s="42"/>
      <c r="AHV25" s="42"/>
      <c r="AHW25" s="42"/>
      <c r="AHX25" s="42"/>
      <c r="AHY25" s="42"/>
      <c r="AHZ25" s="42"/>
      <c r="AIA25" s="42"/>
      <c r="AIB25" s="42"/>
      <c r="AIC25" s="42"/>
      <c r="AID25" s="42"/>
      <c r="AIE25" s="42"/>
      <c r="AIF25" s="42"/>
      <c r="AIG25" s="42"/>
      <c r="AIH25" s="42"/>
      <c r="AII25" s="42"/>
      <c r="AIJ25" s="42"/>
      <c r="AIK25" s="42"/>
      <c r="AIL25" s="42"/>
      <c r="AIM25" s="42"/>
      <c r="AIN25" s="42"/>
      <c r="AIO25" s="42"/>
      <c r="AIP25" s="42"/>
      <c r="AIQ25" s="42"/>
      <c r="AIR25" s="42"/>
      <c r="AIS25" s="42"/>
      <c r="AIT25" s="42"/>
      <c r="AIU25" s="42"/>
      <c r="AIV25" s="42"/>
      <c r="AIW25" s="42"/>
      <c r="AIX25" s="42"/>
      <c r="AIY25" s="42"/>
      <c r="AIZ25" s="42"/>
      <c r="AJA25" s="42"/>
      <c r="AJB25" s="42"/>
      <c r="AJC25" s="42"/>
      <c r="AJD25" s="42"/>
      <c r="AJE25" s="42"/>
      <c r="AJF25" s="42"/>
      <c r="AJG25" s="42"/>
      <c r="AJH25" s="42"/>
      <c r="AJI25" s="42"/>
      <c r="AJJ25" s="42"/>
      <c r="AJK25" s="42"/>
      <c r="AJL25" s="42"/>
      <c r="AJM25" s="42"/>
      <c r="AJN25" s="42"/>
      <c r="AJO25" s="42"/>
      <c r="AJP25" s="42"/>
      <c r="AJQ25" s="42"/>
      <c r="AJR25" s="42"/>
      <c r="AJS25" s="42"/>
      <c r="AJT25" s="42"/>
      <c r="AJU25" s="42"/>
      <c r="AJV25" s="42"/>
      <c r="AJW25" s="42"/>
      <c r="AJX25" s="42"/>
      <c r="AJY25" s="42"/>
      <c r="AJZ25" s="42"/>
      <c r="AKA25" s="42"/>
      <c r="AKB25" s="42"/>
      <c r="AKC25" s="42"/>
      <c r="AKD25" s="42"/>
      <c r="AKE25" s="42"/>
      <c r="AKF25" s="42"/>
      <c r="AKG25" s="42"/>
      <c r="AKH25" s="42"/>
      <c r="AKI25" s="42"/>
      <c r="AKJ25" s="42"/>
      <c r="AKK25" s="42"/>
      <c r="AKL25" s="42"/>
      <c r="AKM25" s="42"/>
      <c r="AKN25" s="42"/>
      <c r="AKO25" s="42"/>
      <c r="AKP25" s="42"/>
      <c r="AKQ25" s="42"/>
      <c r="AKR25" s="42"/>
      <c r="AKS25" s="42"/>
      <c r="AKT25" s="42"/>
      <c r="AKU25" s="42"/>
      <c r="AKV25" s="42"/>
      <c r="AKW25" s="42"/>
      <c r="AKX25" s="42"/>
      <c r="AKY25" s="42"/>
      <c r="AKZ25" s="42"/>
      <c r="ALA25" s="42"/>
      <c r="ALB25" s="42"/>
      <c r="ALC25" s="42"/>
      <c r="ALD25" s="42"/>
      <c r="ALE25" s="42"/>
      <c r="ALF25" s="42"/>
      <c r="ALG25" s="42"/>
      <c r="ALH25" s="42"/>
      <c r="ALI25" s="42"/>
      <c r="ALJ25" s="42"/>
      <c r="ALK25" s="42"/>
      <c r="ALL25" s="42"/>
      <c r="ALM25" s="42"/>
      <c r="ALN25" s="42"/>
      <c r="ALO25" s="42"/>
      <c r="ALP25" s="42"/>
      <c r="ALQ25" s="42"/>
      <c r="ALR25" s="42"/>
      <c r="ALS25" s="42"/>
      <c r="ALT25" s="42"/>
      <c r="ALU25" s="42"/>
      <c r="ALV25" s="42"/>
      <c r="ALW25" s="42"/>
      <c r="ALX25" s="42"/>
      <c r="ALY25" s="42"/>
      <c r="ALZ25" s="42"/>
      <c r="AMA25" s="42"/>
      <c r="AMB25" s="42"/>
      <c r="AMC25" s="42"/>
      <c r="AMD25" s="42"/>
      <c r="AME25" s="42"/>
      <c r="AMF25" s="42"/>
      <c r="AMG25" s="42"/>
      <c r="AMH25" s="42"/>
      <c r="AMI25" s="42"/>
      <c r="AMJ25" s="42"/>
    </row>
    <row r="26" spans="1:1024" s="34" customFormat="1" ht="15.75" x14ac:dyDescent="0.25">
      <c r="A26" s="45" t="s">
        <v>102</v>
      </c>
      <c r="B26" s="54"/>
      <c r="C26" s="54"/>
      <c r="D26" s="54"/>
      <c r="E26" s="54" t="s">
        <v>103</v>
      </c>
      <c r="F26" s="54"/>
      <c r="G26" s="54"/>
      <c r="H26" s="54"/>
      <c r="I26" s="54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2"/>
      <c r="KI26" s="42"/>
      <c r="KJ26" s="42"/>
      <c r="KK26" s="42"/>
      <c r="KL26" s="42"/>
      <c r="KM26" s="42"/>
      <c r="KN26" s="42"/>
      <c r="KO26" s="42"/>
      <c r="KP26" s="42"/>
      <c r="KQ26" s="42"/>
      <c r="KR26" s="42"/>
      <c r="KS26" s="42"/>
      <c r="KT26" s="42"/>
      <c r="KU26" s="42"/>
      <c r="KV26" s="42"/>
      <c r="KW26" s="42"/>
      <c r="KX26" s="42"/>
      <c r="KY26" s="42"/>
      <c r="KZ26" s="42"/>
      <c r="LA26" s="42"/>
      <c r="LB26" s="42"/>
      <c r="LC26" s="42"/>
      <c r="LD26" s="42"/>
      <c r="LE26" s="42"/>
      <c r="LF26" s="42"/>
      <c r="LG26" s="42"/>
      <c r="LH26" s="42"/>
      <c r="LI26" s="42"/>
      <c r="LJ26" s="42"/>
      <c r="LK26" s="42"/>
      <c r="LL26" s="42"/>
      <c r="LM26" s="42"/>
      <c r="LN26" s="42"/>
      <c r="LO26" s="42"/>
      <c r="LP26" s="42"/>
      <c r="LQ26" s="42"/>
      <c r="LR26" s="42"/>
      <c r="LS26" s="42"/>
      <c r="LT26" s="42"/>
      <c r="LU26" s="42"/>
      <c r="LV26" s="42"/>
      <c r="LW26" s="42"/>
      <c r="LX26" s="42"/>
      <c r="LY26" s="42"/>
      <c r="LZ26" s="42"/>
      <c r="MA26" s="42"/>
      <c r="MB26" s="42"/>
      <c r="MC26" s="42"/>
      <c r="MD26" s="42"/>
      <c r="ME26" s="42"/>
      <c r="MF26" s="42"/>
      <c r="MG26" s="42"/>
      <c r="MH26" s="42"/>
      <c r="MI26" s="42"/>
      <c r="MJ26" s="42"/>
      <c r="MK26" s="42"/>
      <c r="ML26" s="42"/>
      <c r="MM26" s="42"/>
      <c r="MN26" s="42"/>
      <c r="MO26" s="42"/>
      <c r="MP26" s="42"/>
      <c r="MQ26" s="42"/>
      <c r="MR26" s="42"/>
      <c r="MS26" s="42"/>
      <c r="MT26" s="42"/>
      <c r="MU26" s="42"/>
      <c r="MV26" s="42"/>
      <c r="MW26" s="42"/>
      <c r="MX26" s="42"/>
      <c r="MY26" s="42"/>
      <c r="MZ26" s="42"/>
      <c r="NA26" s="42"/>
      <c r="NB26" s="42"/>
      <c r="NC26" s="42"/>
      <c r="ND26" s="42"/>
      <c r="NE26" s="42"/>
      <c r="NF26" s="42"/>
      <c r="NG26" s="42"/>
      <c r="NH26" s="42"/>
      <c r="NI26" s="42"/>
      <c r="NJ26" s="42"/>
      <c r="NK26" s="42"/>
      <c r="NL26" s="42"/>
      <c r="NM26" s="42"/>
      <c r="NN26" s="42"/>
      <c r="NO26" s="42"/>
      <c r="NP26" s="42"/>
      <c r="NQ26" s="42"/>
      <c r="NR26" s="42"/>
      <c r="NS26" s="42"/>
      <c r="NT26" s="42"/>
      <c r="NU26" s="42"/>
      <c r="NV26" s="42"/>
      <c r="NW26" s="42"/>
      <c r="NX26" s="42"/>
      <c r="NY26" s="42"/>
      <c r="NZ26" s="42"/>
      <c r="OA26" s="42"/>
      <c r="OB26" s="42"/>
      <c r="OC26" s="42"/>
      <c r="OD26" s="42"/>
      <c r="OE26" s="42"/>
      <c r="OF26" s="42"/>
      <c r="OG26" s="42"/>
      <c r="OH26" s="42"/>
      <c r="OI26" s="42"/>
      <c r="OJ26" s="42"/>
      <c r="OK26" s="42"/>
      <c r="OL26" s="42"/>
      <c r="OM26" s="42"/>
      <c r="ON26" s="42"/>
      <c r="OO26" s="42"/>
      <c r="OP26" s="42"/>
      <c r="OQ26" s="42"/>
      <c r="OR26" s="42"/>
      <c r="OS26" s="42"/>
      <c r="OT26" s="42"/>
      <c r="OU26" s="42"/>
      <c r="OV26" s="42"/>
      <c r="OW26" s="42"/>
      <c r="OX26" s="42"/>
      <c r="OY26" s="42"/>
      <c r="OZ26" s="42"/>
      <c r="PA26" s="42"/>
      <c r="PB26" s="42"/>
      <c r="PC26" s="42"/>
      <c r="PD26" s="42"/>
      <c r="PE26" s="42"/>
      <c r="PF26" s="42"/>
      <c r="PG26" s="42"/>
      <c r="PH26" s="42"/>
      <c r="PI26" s="42"/>
      <c r="PJ26" s="42"/>
      <c r="PK26" s="42"/>
      <c r="PL26" s="42"/>
      <c r="PM26" s="42"/>
      <c r="PN26" s="42"/>
      <c r="PO26" s="42"/>
      <c r="PP26" s="42"/>
      <c r="PQ26" s="42"/>
      <c r="PR26" s="42"/>
      <c r="PS26" s="42"/>
      <c r="PT26" s="42"/>
      <c r="PU26" s="42"/>
      <c r="PV26" s="42"/>
      <c r="PW26" s="42"/>
      <c r="PX26" s="42"/>
      <c r="PY26" s="42"/>
      <c r="PZ26" s="42"/>
      <c r="QA26" s="42"/>
      <c r="QB26" s="42"/>
      <c r="QC26" s="42"/>
      <c r="QD26" s="42"/>
      <c r="QE26" s="42"/>
      <c r="QF26" s="42"/>
      <c r="QG26" s="42"/>
      <c r="QH26" s="42"/>
      <c r="QI26" s="42"/>
      <c r="QJ26" s="42"/>
      <c r="QK26" s="42"/>
      <c r="QL26" s="42"/>
      <c r="QM26" s="42"/>
      <c r="QN26" s="42"/>
      <c r="QO26" s="42"/>
      <c r="QP26" s="42"/>
      <c r="QQ26" s="42"/>
      <c r="QR26" s="42"/>
      <c r="QS26" s="42"/>
      <c r="QT26" s="42"/>
      <c r="QU26" s="42"/>
      <c r="QV26" s="42"/>
      <c r="QW26" s="42"/>
      <c r="QX26" s="42"/>
      <c r="QY26" s="42"/>
      <c r="QZ26" s="42"/>
      <c r="RA26" s="42"/>
      <c r="RB26" s="42"/>
      <c r="RC26" s="42"/>
      <c r="RD26" s="42"/>
      <c r="RE26" s="42"/>
      <c r="RF26" s="42"/>
      <c r="RG26" s="42"/>
      <c r="RH26" s="42"/>
      <c r="RI26" s="42"/>
      <c r="RJ26" s="42"/>
      <c r="RK26" s="42"/>
      <c r="RL26" s="42"/>
      <c r="RM26" s="42"/>
      <c r="RN26" s="42"/>
      <c r="RO26" s="42"/>
      <c r="RP26" s="42"/>
      <c r="RQ26" s="42"/>
      <c r="RR26" s="42"/>
      <c r="RS26" s="42"/>
      <c r="RT26" s="42"/>
      <c r="RU26" s="42"/>
      <c r="RV26" s="42"/>
      <c r="RW26" s="42"/>
      <c r="RX26" s="42"/>
      <c r="RY26" s="42"/>
      <c r="RZ26" s="42"/>
      <c r="SA26" s="42"/>
      <c r="SB26" s="42"/>
      <c r="SC26" s="42"/>
      <c r="SD26" s="42"/>
      <c r="SE26" s="42"/>
      <c r="SF26" s="42"/>
      <c r="SG26" s="42"/>
      <c r="SH26" s="42"/>
      <c r="SI26" s="42"/>
      <c r="SJ26" s="42"/>
      <c r="SK26" s="42"/>
      <c r="SL26" s="42"/>
      <c r="SM26" s="42"/>
      <c r="SN26" s="42"/>
      <c r="SO26" s="42"/>
      <c r="SP26" s="42"/>
      <c r="SQ26" s="42"/>
      <c r="SR26" s="42"/>
      <c r="SS26" s="42"/>
      <c r="ST26" s="42"/>
      <c r="SU26" s="42"/>
      <c r="SV26" s="42"/>
      <c r="SW26" s="42"/>
      <c r="SX26" s="42"/>
      <c r="SY26" s="42"/>
      <c r="SZ26" s="42"/>
      <c r="TA26" s="42"/>
      <c r="TB26" s="42"/>
      <c r="TC26" s="42"/>
      <c r="TD26" s="42"/>
      <c r="TE26" s="42"/>
      <c r="TF26" s="42"/>
      <c r="TG26" s="42"/>
      <c r="TH26" s="42"/>
      <c r="TI26" s="42"/>
      <c r="TJ26" s="42"/>
      <c r="TK26" s="42"/>
      <c r="TL26" s="42"/>
      <c r="TM26" s="42"/>
      <c r="TN26" s="42"/>
      <c r="TO26" s="42"/>
      <c r="TP26" s="42"/>
      <c r="TQ26" s="42"/>
      <c r="TR26" s="42"/>
      <c r="TS26" s="42"/>
      <c r="TT26" s="42"/>
      <c r="TU26" s="42"/>
      <c r="TV26" s="42"/>
      <c r="TW26" s="42"/>
      <c r="TX26" s="42"/>
      <c r="TY26" s="42"/>
      <c r="TZ26" s="42"/>
      <c r="UA26" s="42"/>
      <c r="UB26" s="42"/>
      <c r="UC26" s="42"/>
      <c r="UD26" s="42"/>
      <c r="UE26" s="42"/>
      <c r="UF26" s="42"/>
      <c r="UG26" s="42"/>
      <c r="UH26" s="42"/>
      <c r="UI26" s="42"/>
      <c r="UJ26" s="42"/>
      <c r="UK26" s="42"/>
      <c r="UL26" s="42"/>
      <c r="UM26" s="42"/>
      <c r="UN26" s="42"/>
      <c r="UO26" s="42"/>
      <c r="UP26" s="42"/>
      <c r="UQ26" s="42"/>
      <c r="UR26" s="42"/>
      <c r="US26" s="42"/>
      <c r="UT26" s="42"/>
      <c r="UU26" s="42"/>
      <c r="UV26" s="42"/>
      <c r="UW26" s="42"/>
      <c r="UX26" s="42"/>
      <c r="UY26" s="42"/>
      <c r="UZ26" s="42"/>
      <c r="VA26" s="42"/>
      <c r="VB26" s="42"/>
      <c r="VC26" s="42"/>
      <c r="VD26" s="42"/>
      <c r="VE26" s="42"/>
      <c r="VF26" s="42"/>
      <c r="VG26" s="42"/>
      <c r="VH26" s="42"/>
      <c r="VI26" s="42"/>
      <c r="VJ26" s="42"/>
      <c r="VK26" s="42"/>
      <c r="VL26" s="42"/>
      <c r="VM26" s="42"/>
      <c r="VN26" s="42"/>
      <c r="VO26" s="42"/>
      <c r="VP26" s="42"/>
      <c r="VQ26" s="42"/>
      <c r="VR26" s="42"/>
      <c r="VS26" s="42"/>
      <c r="VT26" s="42"/>
      <c r="VU26" s="42"/>
      <c r="VV26" s="42"/>
      <c r="VW26" s="42"/>
      <c r="VX26" s="42"/>
      <c r="VY26" s="42"/>
      <c r="VZ26" s="42"/>
      <c r="WA26" s="42"/>
      <c r="WB26" s="42"/>
      <c r="WC26" s="42"/>
      <c r="WD26" s="42"/>
      <c r="WE26" s="42"/>
      <c r="WF26" s="42"/>
      <c r="WG26" s="42"/>
      <c r="WH26" s="42"/>
      <c r="WI26" s="42"/>
      <c r="WJ26" s="42"/>
      <c r="WK26" s="42"/>
      <c r="WL26" s="42"/>
      <c r="WM26" s="42"/>
      <c r="WN26" s="42"/>
      <c r="WO26" s="42"/>
      <c r="WP26" s="42"/>
      <c r="WQ26" s="42"/>
      <c r="WR26" s="42"/>
      <c r="WS26" s="42"/>
      <c r="WT26" s="42"/>
      <c r="WU26" s="42"/>
      <c r="WV26" s="42"/>
      <c r="WW26" s="42"/>
      <c r="WX26" s="42"/>
      <c r="WY26" s="42"/>
      <c r="WZ26" s="42"/>
      <c r="XA26" s="42"/>
      <c r="XB26" s="42"/>
      <c r="XC26" s="42"/>
      <c r="XD26" s="42"/>
      <c r="XE26" s="42"/>
      <c r="XF26" s="42"/>
      <c r="XG26" s="42"/>
      <c r="XH26" s="42"/>
      <c r="XI26" s="42"/>
      <c r="XJ26" s="42"/>
      <c r="XK26" s="42"/>
      <c r="XL26" s="42"/>
      <c r="XM26" s="42"/>
      <c r="XN26" s="42"/>
      <c r="XO26" s="42"/>
      <c r="XP26" s="42"/>
      <c r="XQ26" s="42"/>
      <c r="XR26" s="42"/>
      <c r="XS26" s="42"/>
      <c r="XT26" s="42"/>
      <c r="XU26" s="42"/>
      <c r="XV26" s="42"/>
      <c r="XW26" s="42"/>
      <c r="XX26" s="42"/>
      <c r="XY26" s="42"/>
      <c r="XZ26" s="42"/>
      <c r="YA26" s="42"/>
      <c r="YB26" s="42"/>
      <c r="YC26" s="42"/>
      <c r="YD26" s="42"/>
      <c r="YE26" s="42"/>
      <c r="YF26" s="42"/>
      <c r="YG26" s="42"/>
      <c r="YH26" s="42"/>
      <c r="YI26" s="42"/>
      <c r="YJ26" s="42"/>
      <c r="YK26" s="42"/>
      <c r="YL26" s="42"/>
      <c r="YM26" s="42"/>
      <c r="YN26" s="42"/>
      <c r="YO26" s="42"/>
      <c r="YP26" s="42"/>
      <c r="YQ26" s="42"/>
      <c r="YR26" s="42"/>
      <c r="YS26" s="42"/>
      <c r="YT26" s="42"/>
      <c r="YU26" s="42"/>
      <c r="YV26" s="42"/>
      <c r="YW26" s="42"/>
      <c r="YX26" s="42"/>
      <c r="YY26" s="42"/>
      <c r="YZ26" s="42"/>
      <c r="ZA26" s="42"/>
      <c r="ZB26" s="42"/>
      <c r="ZC26" s="42"/>
      <c r="ZD26" s="42"/>
      <c r="ZE26" s="42"/>
      <c r="ZF26" s="42"/>
      <c r="ZG26" s="42"/>
      <c r="ZH26" s="42"/>
      <c r="ZI26" s="42"/>
      <c r="ZJ26" s="42"/>
      <c r="ZK26" s="42"/>
      <c r="ZL26" s="42"/>
      <c r="ZM26" s="42"/>
      <c r="ZN26" s="42"/>
      <c r="ZO26" s="42"/>
      <c r="ZP26" s="42"/>
      <c r="ZQ26" s="42"/>
      <c r="ZR26" s="42"/>
      <c r="ZS26" s="42"/>
      <c r="ZT26" s="42"/>
      <c r="ZU26" s="42"/>
      <c r="ZV26" s="42"/>
      <c r="ZW26" s="42"/>
      <c r="ZX26" s="42"/>
      <c r="ZY26" s="42"/>
      <c r="ZZ26" s="42"/>
      <c r="AAA26" s="42"/>
      <c r="AAB26" s="42"/>
      <c r="AAC26" s="42"/>
      <c r="AAD26" s="42"/>
      <c r="AAE26" s="42"/>
      <c r="AAF26" s="42"/>
      <c r="AAG26" s="42"/>
      <c r="AAH26" s="42"/>
      <c r="AAI26" s="42"/>
      <c r="AAJ26" s="42"/>
      <c r="AAK26" s="42"/>
      <c r="AAL26" s="42"/>
      <c r="AAM26" s="42"/>
      <c r="AAN26" s="42"/>
      <c r="AAO26" s="42"/>
      <c r="AAP26" s="42"/>
      <c r="AAQ26" s="42"/>
      <c r="AAR26" s="42"/>
      <c r="AAS26" s="42"/>
      <c r="AAT26" s="42"/>
      <c r="AAU26" s="42"/>
      <c r="AAV26" s="42"/>
      <c r="AAW26" s="42"/>
      <c r="AAX26" s="42"/>
      <c r="AAY26" s="42"/>
      <c r="AAZ26" s="42"/>
      <c r="ABA26" s="42"/>
      <c r="ABB26" s="42"/>
      <c r="ABC26" s="42"/>
      <c r="ABD26" s="42"/>
      <c r="ABE26" s="42"/>
      <c r="ABF26" s="42"/>
      <c r="ABG26" s="42"/>
      <c r="ABH26" s="42"/>
      <c r="ABI26" s="42"/>
      <c r="ABJ26" s="42"/>
      <c r="ABK26" s="42"/>
      <c r="ABL26" s="42"/>
      <c r="ABM26" s="42"/>
      <c r="ABN26" s="42"/>
      <c r="ABO26" s="42"/>
      <c r="ABP26" s="42"/>
      <c r="ABQ26" s="42"/>
      <c r="ABR26" s="42"/>
      <c r="ABS26" s="42"/>
      <c r="ABT26" s="42"/>
      <c r="ABU26" s="42"/>
      <c r="ABV26" s="42"/>
      <c r="ABW26" s="42"/>
      <c r="ABX26" s="42"/>
      <c r="ABY26" s="42"/>
      <c r="ABZ26" s="42"/>
      <c r="ACA26" s="42"/>
      <c r="ACB26" s="42"/>
      <c r="ACC26" s="42"/>
      <c r="ACD26" s="42"/>
      <c r="ACE26" s="42"/>
      <c r="ACF26" s="42"/>
      <c r="ACG26" s="42"/>
      <c r="ACH26" s="42"/>
      <c r="ACI26" s="42"/>
      <c r="ACJ26" s="42"/>
      <c r="ACK26" s="42"/>
      <c r="ACL26" s="42"/>
      <c r="ACM26" s="42"/>
      <c r="ACN26" s="42"/>
      <c r="ACO26" s="42"/>
      <c r="ACP26" s="42"/>
      <c r="ACQ26" s="42"/>
      <c r="ACR26" s="42"/>
      <c r="ACS26" s="42"/>
      <c r="ACT26" s="42"/>
      <c r="ACU26" s="42"/>
      <c r="ACV26" s="42"/>
      <c r="ACW26" s="42"/>
      <c r="ACX26" s="42"/>
      <c r="ACY26" s="42"/>
      <c r="ACZ26" s="42"/>
      <c r="ADA26" s="42"/>
      <c r="ADB26" s="42"/>
      <c r="ADC26" s="42"/>
      <c r="ADD26" s="42"/>
      <c r="ADE26" s="42"/>
      <c r="ADF26" s="42"/>
      <c r="ADG26" s="42"/>
      <c r="ADH26" s="42"/>
      <c r="ADI26" s="42"/>
      <c r="ADJ26" s="42"/>
      <c r="ADK26" s="42"/>
      <c r="ADL26" s="42"/>
      <c r="ADM26" s="42"/>
      <c r="ADN26" s="42"/>
      <c r="ADO26" s="42"/>
      <c r="ADP26" s="42"/>
      <c r="ADQ26" s="42"/>
      <c r="ADR26" s="42"/>
      <c r="ADS26" s="42"/>
      <c r="ADT26" s="42"/>
      <c r="ADU26" s="42"/>
      <c r="ADV26" s="42"/>
      <c r="ADW26" s="42"/>
      <c r="ADX26" s="42"/>
      <c r="ADY26" s="42"/>
      <c r="ADZ26" s="42"/>
      <c r="AEA26" s="42"/>
      <c r="AEB26" s="42"/>
      <c r="AEC26" s="42"/>
      <c r="AED26" s="42"/>
      <c r="AEE26" s="42"/>
      <c r="AEF26" s="42"/>
      <c r="AEG26" s="42"/>
      <c r="AEH26" s="42"/>
      <c r="AEI26" s="42"/>
      <c r="AEJ26" s="42"/>
      <c r="AEK26" s="42"/>
      <c r="AEL26" s="42"/>
      <c r="AEM26" s="42"/>
      <c r="AEN26" s="42"/>
      <c r="AEO26" s="42"/>
      <c r="AEP26" s="42"/>
      <c r="AEQ26" s="42"/>
      <c r="AER26" s="42"/>
      <c r="AES26" s="42"/>
      <c r="AET26" s="42"/>
      <c r="AEU26" s="42"/>
      <c r="AEV26" s="42"/>
      <c r="AEW26" s="42"/>
      <c r="AEX26" s="42"/>
      <c r="AEY26" s="42"/>
      <c r="AEZ26" s="42"/>
      <c r="AFA26" s="42"/>
      <c r="AFB26" s="42"/>
      <c r="AFC26" s="42"/>
      <c r="AFD26" s="42"/>
      <c r="AFE26" s="42"/>
      <c r="AFF26" s="42"/>
      <c r="AFG26" s="42"/>
      <c r="AFH26" s="42"/>
      <c r="AFI26" s="42"/>
      <c r="AFJ26" s="42"/>
      <c r="AFK26" s="42"/>
      <c r="AFL26" s="42"/>
      <c r="AFM26" s="42"/>
      <c r="AFN26" s="42"/>
      <c r="AFO26" s="42"/>
      <c r="AFP26" s="42"/>
      <c r="AFQ26" s="42"/>
      <c r="AFR26" s="42"/>
      <c r="AFS26" s="42"/>
      <c r="AFT26" s="42"/>
      <c r="AFU26" s="42"/>
      <c r="AFV26" s="42"/>
      <c r="AFW26" s="42"/>
      <c r="AFX26" s="42"/>
      <c r="AFY26" s="42"/>
      <c r="AFZ26" s="42"/>
      <c r="AGA26" s="42"/>
      <c r="AGB26" s="42"/>
      <c r="AGC26" s="42"/>
      <c r="AGD26" s="42"/>
      <c r="AGE26" s="42"/>
      <c r="AGF26" s="42"/>
      <c r="AGG26" s="42"/>
      <c r="AGH26" s="42"/>
      <c r="AGI26" s="42"/>
      <c r="AGJ26" s="42"/>
      <c r="AGK26" s="42"/>
      <c r="AGL26" s="42"/>
      <c r="AGM26" s="42"/>
      <c r="AGN26" s="42"/>
      <c r="AGO26" s="42"/>
      <c r="AGP26" s="42"/>
      <c r="AGQ26" s="42"/>
      <c r="AGR26" s="42"/>
      <c r="AGS26" s="42"/>
      <c r="AGT26" s="42"/>
      <c r="AGU26" s="42"/>
      <c r="AGV26" s="42"/>
      <c r="AGW26" s="42"/>
      <c r="AGX26" s="42"/>
      <c r="AGY26" s="42"/>
      <c r="AGZ26" s="42"/>
      <c r="AHA26" s="42"/>
      <c r="AHB26" s="42"/>
      <c r="AHC26" s="42"/>
      <c r="AHD26" s="42"/>
      <c r="AHE26" s="42"/>
      <c r="AHF26" s="42"/>
      <c r="AHG26" s="42"/>
      <c r="AHH26" s="42"/>
      <c r="AHI26" s="42"/>
      <c r="AHJ26" s="42"/>
      <c r="AHK26" s="42"/>
      <c r="AHL26" s="42"/>
      <c r="AHM26" s="42"/>
      <c r="AHN26" s="42"/>
      <c r="AHO26" s="42"/>
      <c r="AHP26" s="42"/>
      <c r="AHQ26" s="42"/>
      <c r="AHR26" s="42"/>
      <c r="AHS26" s="42"/>
      <c r="AHT26" s="42"/>
      <c r="AHU26" s="42"/>
      <c r="AHV26" s="42"/>
      <c r="AHW26" s="42"/>
      <c r="AHX26" s="42"/>
      <c r="AHY26" s="42"/>
      <c r="AHZ26" s="42"/>
      <c r="AIA26" s="42"/>
      <c r="AIB26" s="42"/>
      <c r="AIC26" s="42"/>
      <c r="AID26" s="42"/>
      <c r="AIE26" s="42"/>
      <c r="AIF26" s="42"/>
      <c r="AIG26" s="42"/>
      <c r="AIH26" s="42"/>
      <c r="AII26" s="42"/>
      <c r="AIJ26" s="42"/>
      <c r="AIK26" s="42"/>
      <c r="AIL26" s="42"/>
      <c r="AIM26" s="42"/>
      <c r="AIN26" s="42"/>
      <c r="AIO26" s="42"/>
      <c r="AIP26" s="42"/>
      <c r="AIQ26" s="42"/>
      <c r="AIR26" s="42"/>
      <c r="AIS26" s="42"/>
      <c r="AIT26" s="42"/>
      <c r="AIU26" s="42"/>
      <c r="AIV26" s="42"/>
      <c r="AIW26" s="42"/>
      <c r="AIX26" s="42"/>
      <c r="AIY26" s="42"/>
      <c r="AIZ26" s="42"/>
      <c r="AJA26" s="42"/>
      <c r="AJB26" s="42"/>
      <c r="AJC26" s="42"/>
      <c r="AJD26" s="42"/>
      <c r="AJE26" s="42"/>
      <c r="AJF26" s="42"/>
      <c r="AJG26" s="42"/>
      <c r="AJH26" s="42"/>
      <c r="AJI26" s="42"/>
      <c r="AJJ26" s="42"/>
      <c r="AJK26" s="42"/>
      <c r="AJL26" s="42"/>
      <c r="AJM26" s="42"/>
      <c r="AJN26" s="42"/>
      <c r="AJO26" s="42"/>
      <c r="AJP26" s="42"/>
      <c r="AJQ26" s="42"/>
      <c r="AJR26" s="42"/>
      <c r="AJS26" s="42"/>
      <c r="AJT26" s="42"/>
      <c r="AJU26" s="42"/>
      <c r="AJV26" s="42"/>
      <c r="AJW26" s="42"/>
      <c r="AJX26" s="42"/>
      <c r="AJY26" s="42"/>
      <c r="AJZ26" s="42"/>
      <c r="AKA26" s="42"/>
      <c r="AKB26" s="42"/>
      <c r="AKC26" s="42"/>
      <c r="AKD26" s="42"/>
      <c r="AKE26" s="42"/>
      <c r="AKF26" s="42"/>
      <c r="AKG26" s="42"/>
      <c r="AKH26" s="42"/>
      <c r="AKI26" s="42"/>
      <c r="AKJ26" s="42"/>
      <c r="AKK26" s="42"/>
      <c r="AKL26" s="42"/>
      <c r="AKM26" s="42"/>
      <c r="AKN26" s="42"/>
      <c r="AKO26" s="42"/>
      <c r="AKP26" s="42"/>
      <c r="AKQ26" s="42"/>
      <c r="AKR26" s="42"/>
      <c r="AKS26" s="42"/>
      <c r="AKT26" s="42"/>
      <c r="AKU26" s="42"/>
      <c r="AKV26" s="42"/>
      <c r="AKW26" s="42"/>
      <c r="AKX26" s="42"/>
      <c r="AKY26" s="42"/>
      <c r="AKZ26" s="42"/>
      <c r="ALA26" s="42"/>
      <c r="ALB26" s="42"/>
      <c r="ALC26" s="42"/>
      <c r="ALD26" s="42"/>
      <c r="ALE26" s="42"/>
      <c r="ALF26" s="42"/>
      <c r="ALG26" s="42"/>
      <c r="ALH26" s="42"/>
      <c r="ALI26" s="42"/>
      <c r="ALJ26" s="42"/>
      <c r="ALK26" s="42"/>
      <c r="ALL26" s="42"/>
      <c r="ALM26" s="42"/>
      <c r="ALN26" s="42"/>
      <c r="ALO26" s="42"/>
      <c r="ALP26" s="42"/>
      <c r="ALQ26" s="42"/>
      <c r="ALR26" s="42"/>
      <c r="ALS26" s="42"/>
      <c r="ALT26" s="42"/>
      <c r="ALU26" s="42"/>
      <c r="ALV26" s="42"/>
      <c r="ALW26" s="42"/>
      <c r="ALX26" s="42"/>
      <c r="ALY26" s="42"/>
      <c r="ALZ26" s="42"/>
      <c r="AMA26" s="42"/>
      <c r="AMB26" s="42"/>
      <c r="AMC26" s="42"/>
      <c r="AMD26" s="42"/>
      <c r="AME26" s="42"/>
      <c r="AMF26" s="42"/>
      <c r="AMG26" s="42"/>
      <c r="AMH26" s="42"/>
      <c r="AMI26" s="42"/>
      <c r="AMJ26" s="42"/>
    </row>
    <row r="27" spans="1:1024" s="34" customFormat="1" ht="30" x14ac:dyDescent="0.25">
      <c r="A27" s="43" t="s">
        <v>60</v>
      </c>
      <c r="B27" s="45" t="s">
        <v>101</v>
      </c>
      <c r="C27" s="54"/>
      <c r="D27" s="43" t="s">
        <v>60</v>
      </c>
      <c r="E27" s="45" t="s">
        <v>104</v>
      </c>
      <c r="F27" s="54"/>
      <c r="G27" s="54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2"/>
      <c r="KI27" s="42"/>
      <c r="KJ27" s="42"/>
      <c r="KK27" s="42"/>
      <c r="KL27" s="42"/>
      <c r="KM27" s="42"/>
      <c r="KN27" s="42"/>
      <c r="KO27" s="42"/>
      <c r="KP27" s="42"/>
      <c r="KQ27" s="42"/>
      <c r="KR27" s="42"/>
      <c r="KS27" s="42"/>
      <c r="KT27" s="42"/>
      <c r="KU27" s="42"/>
      <c r="KV27" s="42"/>
      <c r="KW27" s="42"/>
      <c r="KX27" s="42"/>
      <c r="KY27" s="42"/>
      <c r="KZ27" s="42"/>
      <c r="LA27" s="42"/>
      <c r="LB27" s="42"/>
      <c r="LC27" s="42"/>
      <c r="LD27" s="42"/>
      <c r="LE27" s="42"/>
      <c r="LF27" s="42"/>
      <c r="LG27" s="42"/>
      <c r="LH27" s="42"/>
      <c r="LI27" s="42"/>
      <c r="LJ27" s="42"/>
      <c r="LK27" s="42"/>
      <c r="LL27" s="42"/>
      <c r="LM27" s="42"/>
      <c r="LN27" s="42"/>
      <c r="LO27" s="42"/>
      <c r="LP27" s="42"/>
      <c r="LQ27" s="42"/>
      <c r="LR27" s="42"/>
      <c r="LS27" s="42"/>
      <c r="LT27" s="42"/>
      <c r="LU27" s="42"/>
      <c r="LV27" s="42"/>
      <c r="LW27" s="42"/>
      <c r="LX27" s="42"/>
      <c r="LY27" s="42"/>
      <c r="LZ27" s="42"/>
      <c r="MA27" s="42"/>
      <c r="MB27" s="42"/>
      <c r="MC27" s="42"/>
      <c r="MD27" s="42"/>
      <c r="ME27" s="42"/>
      <c r="MF27" s="42"/>
      <c r="MG27" s="42"/>
      <c r="MH27" s="42"/>
      <c r="MI27" s="42"/>
      <c r="MJ27" s="42"/>
      <c r="MK27" s="42"/>
      <c r="ML27" s="42"/>
      <c r="MM27" s="42"/>
      <c r="MN27" s="42"/>
      <c r="MO27" s="42"/>
      <c r="MP27" s="42"/>
      <c r="MQ27" s="42"/>
      <c r="MR27" s="42"/>
      <c r="MS27" s="42"/>
      <c r="MT27" s="42"/>
      <c r="MU27" s="42"/>
      <c r="MV27" s="42"/>
      <c r="MW27" s="42"/>
      <c r="MX27" s="42"/>
      <c r="MY27" s="42"/>
      <c r="MZ27" s="42"/>
      <c r="NA27" s="42"/>
      <c r="NB27" s="42"/>
      <c r="NC27" s="42"/>
      <c r="ND27" s="42"/>
      <c r="NE27" s="42"/>
      <c r="NF27" s="42"/>
      <c r="NG27" s="42"/>
      <c r="NH27" s="42"/>
      <c r="NI27" s="42"/>
      <c r="NJ27" s="42"/>
      <c r="NK27" s="42"/>
      <c r="NL27" s="42"/>
      <c r="NM27" s="42"/>
      <c r="NN27" s="42"/>
      <c r="NO27" s="42"/>
      <c r="NP27" s="42"/>
      <c r="NQ27" s="42"/>
      <c r="NR27" s="42"/>
      <c r="NS27" s="42"/>
      <c r="NT27" s="42"/>
      <c r="NU27" s="42"/>
      <c r="NV27" s="42"/>
      <c r="NW27" s="42"/>
      <c r="NX27" s="42"/>
      <c r="NY27" s="42"/>
      <c r="NZ27" s="42"/>
      <c r="OA27" s="42"/>
      <c r="OB27" s="42"/>
      <c r="OC27" s="42"/>
      <c r="OD27" s="42"/>
      <c r="OE27" s="42"/>
      <c r="OF27" s="42"/>
      <c r="OG27" s="42"/>
      <c r="OH27" s="42"/>
      <c r="OI27" s="42"/>
      <c r="OJ27" s="42"/>
      <c r="OK27" s="42"/>
      <c r="OL27" s="42"/>
      <c r="OM27" s="42"/>
      <c r="ON27" s="42"/>
      <c r="OO27" s="42"/>
      <c r="OP27" s="42"/>
      <c r="OQ27" s="42"/>
      <c r="OR27" s="42"/>
      <c r="OS27" s="42"/>
      <c r="OT27" s="42"/>
      <c r="OU27" s="42"/>
      <c r="OV27" s="42"/>
      <c r="OW27" s="42"/>
      <c r="OX27" s="42"/>
      <c r="OY27" s="42"/>
      <c r="OZ27" s="42"/>
      <c r="PA27" s="42"/>
      <c r="PB27" s="42"/>
      <c r="PC27" s="42"/>
      <c r="PD27" s="42"/>
      <c r="PE27" s="42"/>
      <c r="PF27" s="42"/>
      <c r="PG27" s="42"/>
      <c r="PH27" s="42"/>
      <c r="PI27" s="42"/>
      <c r="PJ27" s="42"/>
      <c r="PK27" s="42"/>
      <c r="PL27" s="42"/>
      <c r="PM27" s="42"/>
      <c r="PN27" s="42"/>
      <c r="PO27" s="42"/>
      <c r="PP27" s="42"/>
      <c r="PQ27" s="42"/>
      <c r="PR27" s="42"/>
      <c r="PS27" s="42"/>
      <c r="PT27" s="42"/>
      <c r="PU27" s="42"/>
      <c r="PV27" s="42"/>
      <c r="PW27" s="42"/>
      <c r="PX27" s="42"/>
      <c r="PY27" s="42"/>
      <c r="PZ27" s="42"/>
      <c r="QA27" s="42"/>
      <c r="QB27" s="42"/>
      <c r="QC27" s="42"/>
      <c r="QD27" s="42"/>
      <c r="QE27" s="42"/>
      <c r="QF27" s="42"/>
      <c r="QG27" s="42"/>
      <c r="QH27" s="42"/>
      <c r="QI27" s="42"/>
      <c r="QJ27" s="42"/>
      <c r="QK27" s="42"/>
      <c r="QL27" s="42"/>
      <c r="QM27" s="42"/>
      <c r="QN27" s="42"/>
      <c r="QO27" s="42"/>
      <c r="QP27" s="42"/>
      <c r="QQ27" s="42"/>
      <c r="QR27" s="42"/>
      <c r="QS27" s="42"/>
      <c r="QT27" s="42"/>
      <c r="QU27" s="42"/>
      <c r="QV27" s="42"/>
      <c r="QW27" s="42"/>
      <c r="QX27" s="42"/>
      <c r="QY27" s="42"/>
      <c r="QZ27" s="42"/>
      <c r="RA27" s="42"/>
      <c r="RB27" s="42"/>
      <c r="RC27" s="42"/>
      <c r="RD27" s="42"/>
      <c r="RE27" s="42"/>
      <c r="RF27" s="42"/>
      <c r="RG27" s="42"/>
      <c r="RH27" s="42"/>
      <c r="RI27" s="42"/>
      <c r="RJ27" s="42"/>
      <c r="RK27" s="42"/>
      <c r="RL27" s="42"/>
      <c r="RM27" s="42"/>
      <c r="RN27" s="42"/>
      <c r="RO27" s="42"/>
      <c r="RP27" s="42"/>
      <c r="RQ27" s="42"/>
      <c r="RR27" s="42"/>
      <c r="RS27" s="42"/>
      <c r="RT27" s="42"/>
      <c r="RU27" s="42"/>
      <c r="RV27" s="42"/>
      <c r="RW27" s="42"/>
      <c r="RX27" s="42"/>
      <c r="RY27" s="42"/>
      <c r="RZ27" s="42"/>
      <c r="SA27" s="42"/>
      <c r="SB27" s="42"/>
      <c r="SC27" s="42"/>
      <c r="SD27" s="42"/>
      <c r="SE27" s="42"/>
      <c r="SF27" s="42"/>
      <c r="SG27" s="42"/>
      <c r="SH27" s="42"/>
      <c r="SI27" s="42"/>
      <c r="SJ27" s="42"/>
      <c r="SK27" s="42"/>
      <c r="SL27" s="42"/>
      <c r="SM27" s="42"/>
      <c r="SN27" s="42"/>
      <c r="SO27" s="42"/>
      <c r="SP27" s="42"/>
      <c r="SQ27" s="42"/>
      <c r="SR27" s="42"/>
      <c r="SS27" s="42"/>
      <c r="ST27" s="42"/>
      <c r="SU27" s="42"/>
      <c r="SV27" s="42"/>
      <c r="SW27" s="42"/>
      <c r="SX27" s="42"/>
      <c r="SY27" s="42"/>
      <c r="SZ27" s="42"/>
      <c r="TA27" s="42"/>
      <c r="TB27" s="42"/>
      <c r="TC27" s="42"/>
      <c r="TD27" s="42"/>
      <c r="TE27" s="42"/>
      <c r="TF27" s="42"/>
      <c r="TG27" s="42"/>
      <c r="TH27" s="42"/>
      <c r="TI27" s="42"/>
      <c r="TJ27" s="42"/>
      <c r="TK27" s="42"/>
      <c r="TL27" s="42"/>
      <c r="TM27" s="42"/>
      <c r="TN27" s="42"/>
      <c r="TO27" s="42"/>
      <c r="TP27" s="42"/>
      <c r="TQ27" s="42"/>
      <c r="TR27" s="42"/>
      <c r="TS27" s="42"/>
      <c r="TT27" s="42"/>
      <c r="TU27" s="42"/>
      <c r="TV27" s="42"/>
      <c r="TW27" s="42"/>
      <c r="TX27" s="42"/>
      <c r="TY27" s="42"/>
      <c r="TZ27" s="42"/>
      <c r="UA27" s="42"/>
      <c r="UB27" s="42"/>
      <c r="UC27" s="42"/>
      <c r="UD27" s="42"/>
      <c r="UE27" s="42"/>
      <c r="UF27" s="42"/>
      <c r="UG27" s="42"/>
      <c r="UH27" s="42"/>
      <c r="UI27" s="42"/>
      <c r="UJ27" s="42"/>
      <c r="UK27" s="42"/>
      <c r="UL27" s="42"/>
      <c r="UM27" s="42"/>
      <c r="UN27" s="42"/>
      <c r="UO27" s="42"/>
      <c r="UP27" s="42"/>
      <c r="UQ27" s="42"/>
      <c r="UR27" s="42"/>
      <c r="US27" s="42"/>
      <c r="UT27" s="42"/>
      <c r="UU27" s="42"/>
      <c r="UV27" s="42"/>
      <c r="UW27" s="42"/>
      <c r="UX27" s="42"/>
      <c r="UY27" s="42"/>
      <c r="UZ27" s="42"/>
      <c r="VA27" s="42"/>
      <c r="VB27" s="42"/>
      <c r="VC27" s="42"/>
      <c r="VD27" s="42"/>
      <c r="VE27" s="42"/>
      <c r="VF27" s="42"/>
      <c r="VG27" s="42"/>
      <c r="VH27" s="42"/>
      <c r="VI27" s="42"/>
      <c r="VJ27" s="42"/>
      <c r="VK27" s="42"/>
      <c r="VL27" s="42"/>
      <c r="VM27" s="42"/>
      <c r="VN27" s="42"/>
      <c r="VO27" s="42"/>
      <c r="VP27" s="42"/>
      <c r="VQ27" s="42"/>
      <c r="VR27" s="42"/>
      <c r="VS27" s="42"/>
      <c r="VT27" s="42"/>
      <c r="VU27" s="42"/>
      <c r="VV27" s="42"/>
      <c r="VW27" s="42"/>
      <c r="VX27" s="42"/>
      <c r="VY27" s="42"/>
      <c r="VZ27" s="42"/>
      <c r="WA27" s="42"/>
      <c r="WB27" s="42"/>
      <c r="WC27" s="42"/>
      <c r="WD27" s="42"/>
      <c r="WE27" s="42"/>
      <c r="WF27" s="42"/>
      <c r="WG27" s="42"/>
      <c r="WH27" s="42"/>
      <c r="WI27" s="42"/>
      <c r="WJ27" s="42"/>
      <c r="WK27" s="42"/>
      <c r="WL27" s="42"/>
      <c r="WM27" s="42"/>
      <c r="WN27" s="42"/>
      <c r="WO27" s="42"/>
      <c r="WP27" s="42"/>
      <c r="WQ27" s="42"/>
      <c r="WR27" s="42"/>
      <c r="WS27" s="42"/>
      <c r="WT27" s="42"/>
      <c r="WU27" s="42"/>
      <c r="WV27" s="42"/>
      <c r="WW27" s="42"/>
      <c r="WX27" s="42"/>
      <c r="WY27" s="42"/>
      <c r="WZ27" s="42"/>
      <c r="XA27" s="42"/>
      <c r="XB27" s="42"/>
      <c r="XC27" s="42"/>
      <c r="XD27" s="42"/>
      <c r="XE27" s="42"/>
      <c r="XF27" s="42"/>
      <c r="XG27" s="42"/>
      <c r="XH27" s="42"/>
      <c r="XI27" s="42"/>
      <c r="XJ27" s="42"/>
      <c r="XK27" s="42"/>
      <c r="XL27" s="42"/>
      <c r="XM27" s="42"/>
      <c r="XN27" s="42"/>
      <c r="XO27" s="42"/>
      <c r="XP27" s="42"/>
      <c r="XQ27" s="42"/>
      <c r="XR27" s="42"/>
      <c r="XS27" s="42"/>
      <c r="XT27" s="42"/>
      <c r="XU27" s="42"/>
      <c r="XV27" s="42"/>
      <c r="XW27" s="42"/>
      <c r="XX27" s="42"/>
      <c r="XY27" s="42"/>
      <c r="XZ27" s="42"/>
      <c r="YA27" s="42"/>
      <c r="YB27" s="42"/>
      <c r="YC27" s="42"/>
      <c r="YD27" s="42"/>
      <c r="YE27" s="42"/>
      <c r="YF27" s="42"/>
      <c r="YG27" s="42"/>
      <c r="YH27" s="42"/>
      <c r="YI27" s="42"/>
      <c r="YJ27" s="42"/>
      <c r="YK27" s="42"/>
      <c r="YL27" s="42"/>
      <c r="YM27" s="42"/>
      <c r="YN27" s="42"/>
      <c r="YO27" s="42"/>
      <c r="YP27" s="42"/>
      <c r="YQ27" s="42"/>
      <c r="YR27" s="42"/>
      <c r="YS27" s="42"/>
      <c r="YT27" s="42"/>
      <c r="YU27" s="42"/>
      <c r="YV27" s="42"/>
      <c r="YW27" s="42"/>
      <c r="YX27" s="42"/>
      <c r="YY27" s="42"/>
      <c r="YZ27" s="42"/>
      <c r="ZA27" s="42"/>
      <c r="ZB27" s="42"/>
      <c r="ZC27" s="42"/>
      <c r="ZD27" s="42"/>
      <c r="ZE27" s="42"/>
      <c r="ZF27" s="42"/>
      <c r="ZG27" s="42"/>
      <c r="ZH27" s="42"/>
      <c r="ZI27" s="42"/>
      <c r="ZJ27" s="42"/>
      <c r="ZK27" s="42"/>
      <c r="ZL27" s="42"/>
      <c r="ZM27" s="42"/>
      <c r="ZN27" s="42"/>
      <c r="ZO27" s="42"/>
      <c r="ZP27" s="42"/>
      <c r="ZQ27" s="42"/>
      <c r="ZR27" s="42"/>
      <c r="ZS27" s="42"/>
      <c r="ZT27" s="42"/>
      <c r="ZU27" s="42"/>
      <c r="ZV27" s="42"/>
      <c r="ZW27" s="42"/>
      <c r="ZX27" s="42"/>
      <c r="ZY27" s="42"/>
      <c r="ZZ27" s="42"/>
      <c r="AAA27" s="42"/>
      <c r="AAB27" s="42"/>
      <c r="AAC27" s="42"/>
      <c r="AAD27" s="42"/>
      <c r="AAE27" s="42"/>
      <c r="AAF27" s="42"/>
      <c r="AAG27" s="42"/>
      <c r="AAH27" s="42"/>
      <c r="AAI27" s="42"/>
      <c r="AAJ27" s="42"/>
      <c r="AAK27" s="42"/>
      <c r="AAL27" s="42"/>
      <c r="AAM27" s="42"/>
      <c r="AAN27" s="42"/>
      <c r="AAO27" s="42"/>
      <c r="AAP27" s="42"/>
      <c r="AAQ27" s="42"/>
      <c r="AAR27" s="42"/>
      <c r="AAS27" s="42"/>
      <c r="AAT27" s="42"/>
      <c r="AAU27" s="42"/>
      <c r="AAV27" s="42"/>
      <c r="AAW27" s="42"/>
      <c r="AAX27" s="42"/>
      <c r="AAY27" s="42"/>
      <c r="AAZ27" s="42"/>
      <c r="ABA27" s="42"/>
      <c r="ABB27" s="42"/>
      <c r="ABC27" s="42"/>
      <c r="ABD27" s="42"/>
      <c r="ABE27" s="42"/>
      <c r="ABF27" s="42"/>
      <c r="ABG27" s="42"/>
      <c r="ABH27" s="42"/>
      <c r="ABI27" s="42"/>
      <c r="ABJ27" s="42"/>
      <c r="ABK27" s="42"/>
      <c r="ABL27" s="42"/>
      <c r="ABM27" s="42"/>
      <c r="ABN27" s="42"/>
      <c r="ABO27" s="42"/>
      <c r="ABP27" s="42"/>
      <c r="ABQ27" s="42"/>
      <c r="ABR27" s="42"/>
      <c r="ABS27" s="42"/>
      <c r="ABT27" s="42"/>
      <c r="ABU27" s="42"/>
      <c r="ABV27" s="42"/>
      <c r="ABW27" s="42"/>
      <c r="ABX27" s="42"/>
      <c r="ABY27" s="42"/>
      <c r="ABZ27" s="42"/>
      <c r="ACA27" s="42"/>
      <c r="ACB27" s="42"/>
      <c r="ACC27" s="42"/>
      <c r="ACD27" s="42"/>
      <c r="ACE27" s="42"/>
      <c r="ACF27" s="42"/>
      <c r="ACG27" s="42"/>
      <c r="ACH27" s="42"/>
      <c r="ACI27" s="42"/>
      <c r="ACJ27" s="42"/>
      <c r="ACK27" s="42"/>
      <c r="ACL27" s="42"/>
      <c r="ACM27" s="42"/>
      <c r="ACN27" s="42"/>
      <c r="ACO27" s="42"/>
      <c r="ACP27" s="42"/>
      <c r="ACQ27" s="42"/>
      <c r="ACR27" s="42"/>
      <c r="ACS27" s="42"/>
      <c r="ACT27" s="42"/>
      <c r="ACU27" s="42"/>
      <c r="ACV27" s="42"/>
      <c r="ACW27" s="42"/>
      <c r="ACX27" s="42"/>
      <c r="ACY27" s="42"/>
      <c r="ACZ27" s="42"/>
      <c r="ADA27" s="42"/>
      <c r="ADB27" s="42"/>
      <c r="ADC27" s="42"/>
      <c r="ADD27" s="42"/>
      <c r="ADE27" s="42"/>
      <c r="ADF27" s="42"/>
      <c r="ADG27" s="42"/>
      <c r="ADH27" s="42"/>
      <c r="ADI27" s="42"/>
      <c r="ADJ27" s="42"/>
      <c r="ADK27" s="42"/>
      <c r="ADL27" s="42"/>
      <c r="ADM27" s="42"/>
      <c r="ADN27" s="42"/>
      <c r="ADO27" s="42"/>
      <c r="ADP27" s="42"/>
      <c r="ADQ27" s="42"/>
      <c r="ADR27" s="42"/>
      <c r="ADS27" s="42"/>
      <c r="ADT27" s="42"/>
      <c r="ADU27" s="42"/>
      <c r="ADV27" s="42"/>
      <c r="ADW27" s="42"/>
      <c r="ADX27" s="42"/>
      <c r="ADY27" s="42"/>
      <c r="ADZ27" s="42"/>
      <c r="AEA27" s="42"/>
      <c r="AEB27" s="42"/>
      <c r="AEC27" s="42"/>
      <c r="AED27" s="42"/>
      <c r="AEE27" s="42"/>
      <c r="AEF27" s="42"/>
      <c r="AEG27" s="42"/>
      <c r="AEH27" s="42"/>
      <c r="AEI27" s="42"/>
      <c r="AEJ27" s="42"/>
      <c r="AEK27" s="42"/>
      <c r="AEL27" s="42"/>
      <c r="AEM27" s="42"/>
      <c r="AEN27" s="42"/>
      <c r="AEO27" s="42"/>
      <c r="AEP27" s="42"/>
      <c r="AEQ27" s="42"/>
      <c r="AER27" s="42"/>
      <c r="AES27" s="42"/>
      <c r="AET27" s="42"/>
      <c r="AEU27" s="42"/>
      <c r="AEV27" s="42"/>
      <c r="AEW27" s="42"/>
      <c r="AEX27" s="42"/>
      <c r="AEY27" s="42"/>
      <c r="AEZ27" s="42"/>
      <c r="AFA27" s="42"/>
      <c r="AFB27" s="42"/>
      <c r="AFC27" s="42"/>
      <c r="AFD27" s="42"/>
      <c r="AFE27" s="42"/>
      <c r="AFF27" s="42"/>
      <c r="AFG27" s="42"/>
      <c r="AFH27" s="42"/>
      <c r="AFI27" s="42"/>
      <c r="AFJ27" s="42"/>
      <c r="AFK27" s="42"/>
      <c r="AFL27" s="42"/>
      <c r="AFM27" s="42"/>
      <c r="AFN27" s="42"/>
      <c r="AFO27" s="42"/>
      <c r="AFP27" s="42"/>
      <c r="AFQ27" s="42"/>
      <c r="AFR27" s="42"/>
      <c r="AFS27" s="42"/>
      <c r="AFT27" s="42"/>
      <c r="AFU27" s="42"/>
      <c r="AFV27" s="42"/>
      <c r="AFW27" s="42"/>
      <c r="AFX27" s="42"/>
      <c r="AFY27" s="42"/>
      <c r="AFZ27" s="42"/>
      <c r="AGA27" s="42"/>
      <c r="AGB27" s="42"/>
      <c r="AGC27" s="42"/>
      <c r="AGD27" s="42"/>
      <c r="AGE27" s="42"/>
      <c r="AGF27" s="42"/>
      <c r="AGG27" s="42"/>
      <c r="AGH27" s="42"/>
      <c r="AGI27" s="42"/>
      <c r="AGJ27" s="42"/>
      <c r="AGK27" s="42"/>
      <c r="AGL27" s="42"/>
      <c r="AGM27" s="42"/>
      <c r="AGN27" s="42"/>
      <c r="AGO27" s="42"/>
      <c r="AGP27" s="42"/>
      <c r="AGQ27" s="42"/>
      <c r="AGR27" s="42"/>
      <c r="AGS27" s="42"/>
      <c r="AGT27" s="42"/>
      <c r="AGU27" s="42"/>
      <c r="AGV27" s="42"/>
      <c r="AGW27" s="42"/>
      <c r="AGX27" s="42"/>
      <c r="AGY27" s="42"/>
      <c r="AGZ27" s="42"/>
      <c r="AHA27" s="42"/>
      <c r="AHB27" s="42"/>
      <c r="AHC27" s="42"/>
      <c r="AHD27" s="42"/>
      <c r="AHE27" s="42"/>
      <c r="AHF27" s="42"/>
      <c r="AHG27" s="42"/>
      <c r="AHH27" s="42"/>
      <c r="AHI27" s="42"/>
      <c r="AHJ27" s="42"/>
      <c r="AHK27" s="42"/>
      <c r="AHL27" s="42"/>
      <c r="AHM27" s="42"/>
      <c r="AHN27" s="42"/>
      <c r="AHO27" s="42"/>
      <c r="AHP27" s="42"/>
      <c r="AHQ27" s="42"/>
      <c r="AHR27" s="42"/>
      <c r="AHS27" s="42"/>
      <c r="AHT27" s="42"/>
      <c r="AHU27" s="42"/>
      <c r="AHV27" s="42"/>
      <c r="AHW27" s="42"/>
      <c r="AHX27" s="42"/>
      <c r="AHY27" s="42"/>
      <c r="AHZ27" s="42"/>
      <c r="AIA27" s="42"/>
      <c r="AIB27" s="42"/>
      <c r="AIC27" s="42"/>
      <c r="AID27" s="42"/>
      <c r="AIE27" s="42"/>
      <c r="AIF27" s="42"/>
      <c r="AIG27" s="42"/>
      <c r="AIH27" s="42"/>
      <c r="AII27" s="42"/>
      <c r="AIJ27" s="42"/>
      <c r="AIK27" s="42"/>
      <c r="AIL27" s="42"/>
      <c r="AIM27" s="42"/>
      <c r="AIN27" s="42"/>
      <c r="AIO27" s="42"/>
      <c r="AIP27" s="42"/>
      <c r="AIQ27" s="42"/>
      <c r="AIR27" s="42"/>
      <c r="AIS27" s="42"/>
      <c r="AIT27" s="42"/>
      <c r="AIU27" s="42"/>
      <c r="AIV27" s="42"/>
      <c r="AIW27" s="42"/>
      <c r="AIX27" s="42"/>
      <c r="AIY27" s="42"/>
      <c r="AIZ27" s="42"/>
      <c r="AJA27" s="42"/>
      <c r="AJB27" s="42"/>
      <c r="AJC27" s="42"/>
      <c r="AJD27" s="42"/>
      <c r="AJE27" s="42"/>
      <c r="AJF27" s="42"/>
      <c r="AJG27" s="42"/>
      <c r="AJH27" s="42"/>
      <c r="AJI27" s="42"/>
      <c r="AJJ27" s="42"/>
      <c r="AJK27" s="42"/>
      <c r="AJL27" s="42"/>
      <c r="AJM27" s="42"/>
      <c r="AJN27" s="42"/>
      <c r="AJO27" s="42"/>
      <c r="AJP27" s="42"/>
      <c r="AJQ27" s="42"/>
      <c r="AJR27" s="42"/>
      <c r="AJS27" s="42"/>
      <c r="AJT27" s="42"/>
      <c r="AJU27" s="42"/>
      <c r="AJV27" s="42"/>
      <c r="AJW27" s="42"/>
      <c r="AJX27" s="42"/>
      <c r="AJY27" s="42"/>
      <c r="AJZ27" s="42"/>
      <c r="AKA27" s="42"/>
      <c r="AKB27" s="42"/>
      <c r="AKC27" s="42"/>
      <c r="AKD27" s="42"/>
      <c r="AKE27" s="42"/>
      <c r="AKF27" s="42"/>
      <c r="AKG27" s="42"/>
      <c r="AKH27" s="42"/>
      <c r="AKI27" s="42"/>
      <c r="AKJ27" s="42"/>
      <c r="AKK27" s="42"/>
      <c r="AKL27" s="42"/>
      <c r="AKM27" s="42"/>
      <c r="AKN27" s="42"/>
      <c r="AKO27" s="42"/>
      <c r="AKP27" s="42"/>
      <c r="AKQ27" s="42"/>
      <c r="AKR27" s="42"/>
      <c r="AKS27" s="42"/>
      <c r="AKT27" s="42"/>
      <c r="AKU27" s="42"/>
      <c r="AKV27" s="42"/>
      <c r="AKW27" s="42"/>
      <c r="AKX27" s="42"/>
      <c r="AKY27" s="42"/>
      <c r="AKZ27" s="42"/>
      <c r="ALA27" s="42"/>
      <c r="ALB27" s="42"/>
      <c r="ALC27" s="42"/>
      <c r="ALD27" s="42"/>
      <c r="ALE27" s="42"/>
      <c r="ALF27" s="42"/>
      <c r="ALG27" s="42"/>
      <c r="ALH27" s="42"/>
      <c r="ALI27" s="42"/>
      <c r="ALJ27" s="42"/>
      <c r="ALK27" s="42"/>
      <c r="ALL27" s="42"/>
      <c r="ALM27" s="42"/>
      <c r="ALN27" s="42"/>
      <c r="ALO27" s="42"/>
      <c r="ALP27" s="42"/>
      <c r="ALQ27" s="42"/>
      <c r="ALR27" s="42"/>
      <c r="ALS27" s="42"/>
      <c r="ALT27" s="42"/>
      <c r="ALU27" s="42"/>
      <c r="ALV27" s="42"/>
      <c r="ALW27" s="42"/>
      <c r="ALX27" s="42"/>
      <c r="ALY27" s="42"/>
      <c r="ALZ27" s="42"/>
      <c r="AMA27" s="42"/>
      <c r="AMB27" s="42"/>
      <c r="AMC27" s="42"/>
      <c r="AMD27" s="42"/>
      <c r="AME27" s="42"/>
      <c r="AMF27" s="42"/>
      <c r="AMG27" s="42"/>
      <c r="AMH27" s="42"/>
    </row>
    <row r="28" spans="1:1024" s="34" customFormat="1" ht="75" x14ac:dyDescent="0.25">
      <c r="A28" s="46" t="s">
        <v>10</v>
      </c>
      <c r="B28" s="47">
        <f>'KESZI mérleg'!E17</f>
        <v>10109342</v>
      </c>
      <c r="C28" s="54"/>
      <c r="D28" s="50" t="s">
        <v>106</v>
      </c>
      <c r="E28" s="47">
        <f>'KESZI mérleg'!E54</f>
        <v>240005</v>
      </c>
      <c r="F28" s="54"/>
      <c r="G28" s="54"/>
      <c r="H28" s="76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2"/>
      <c r="KI28" s="42"/>
      <c r="KJ28" s="42"/>
      <c r="KK28" s="42"/>
      <c r="KL28" s="42"/>
      <c r="KM28" s="42"/>
      <c r="KN28" s="42"/>
      <c r="KO28" s="42"/>
      <c r="KP28" s="42"/>
      <c r="KQ28" s="42"/>
      <c r="KR28" s="42"/>
      <c r="KS28" s="42"/>
      <c r="KT28" s="42"/>
      <c r="KU28" s="42"/>
      <c r="KV28" s="42"/>
      <c r="KW28" s="42"/>
      <c r="KX28" s="42"/>
      <c r="KY28" s="42"/>
      <c r="KZ28" s="42"/>
      <c r="LA28" s="42"/>
      <c r="LB28" s="42"/>
      <c r="LC28" s="42"/>
      <c r="LD28" s="42"/>
      <c r="LE28" s="42"/>
      <c r="LF28" s="42"/>
      <c r="LG28" s="42"/>
      <c r="LH28" s="42"/>
      <c r="LI28" s="42"/>
      <c r="LJ28" s="42"/>
      <c r="LK28" s="42"/>
      <c r="LL28" s="42"/>
      <c r="LM28" s="42"/>
      <c r="LN28" s="42"/>
      <c r="LO28" s="42"/>
      <c r="LP28" s="42"/>
      <c r="LQ28" s="42"/>
      <c r="LR28" s="42"/>
      <c r="LS28" s="42"/>
      <c r="LT28" s="42"/>
      <c r="LU28" s="42"/>
      <c r="LV28" s="42"/>
      <c r="LW28" s="42"/>
      <c r="LX28" s="42"/>
      <c r="LY28" s="42"/>
      <c r="LZ28" s="42"/>
      <c r="MA28" s="42"/>
      <c r="MB28" s="42"/>
      <c r="MC28" s="42"/>
      <c r="MD28" s="42"/>
      <c r="ME28" s="42"/>
      <c r="MF28" s="42"/>
      <c r="MG28" s="42"/>
      <c r="MH28" s="42"/>
      <c r="MI28" s="42"/>
      <c r="MJ28" s="42"/>
      <c r="MK28" s="42"/>
      <c r="ML28" s="42"/>
      <c r="MM28" s="42"/>
      <c r="MN28" s="42"/>
      <c r="MO28" s="42"/>
      <c r="MP28" s="42"/>
      <c r="MQ28" s="42"/>
      <c r="MR28" s="42"/>
      <c r="MS28" s="42"/>
      <c r="MT28" s="42"/>
      <c r="MU28" s="42"/>
      <c r="MV28" s="42"/>
      <c r="MW28" s="42"/>
      <c r="MX28" s="42"/>
      <c r="MY28" s="42"/>
      <c r="MZ28" s="42"/>
      <c r="NA28" s="42"/>
      <c r="NB28" s="42"/>
      <c r="NC28" s="42"/>
      <c r="ND28" s="42"/>
      <c r="NE28" s="42"/>
      <c r="NF28" s="42"/>
      <c r="NG28" s="42"/>
      <c r="NH28" s="42"/>
      <c r="NI28" s="42"/>
      <c r="NJ28" s="42"/>
      <c r="NK28" s="42"/>
      <c r="NL28" s="42"/>
      <c r="NM28" s="42"/>
      <c r="NN28" s="42"/>
      <c r="NO28" s="42"/>
      <c r="NP28" s="42"/>
      <c r="NQ28" s="42"/>
      <c r="NR28" s="42"/>
      <c r="NS28" s="42"/>
      <c r="NT28" s="42"/>
      <c r="NU28" s="42"/>
      <c r="NV28" s="42"/>
      <c r="NW28" s="42"/>
      <c r="NX28" s="42"/>
      <c r="NY28" s="42"/>
      <c r="NZ28" s="42"/>
      <c r="OA28" s="42"/>
      <c r="OB28" s="42"/>
      <c r="OC28" s="42"/>
      <c r="OD28" s="42"/>
      <c r="OE28" s="42"/>
      <c r="OF28" s="42"/>
      <c r="OG28" s="42"/>
      <c r="OH28" s="42"/>
      <c r="OI28" s="42"/>
      <c r="OJ28" s="42"/>
      <c r="OK28" s="42"/>
      <c r="OL28" s="42"/>
      <c r="OM28" s="42"/>
      <c r="ON28" s="42"/>
      <c r="OO28" s="42"/>
      <c r="OP28" s="42"/>
      <c r="OQ28" s="42"/>
      <c r="OR28" s="42"/>
      <c r="OS28" s="42"/>
      <c r="OT28" s="42"/>
      <c r="OU28" s="42"/>
      <c r="OV28" s="42"/>
      <c r="OW28" s="42"/>
      <c r="OX28" s="42"/>
      <c r="OY28" s="42"/>
      <c r="OZ28" s="42"/>
      <c r="PA28" s="42"/>
      <c r="PB28" s="42"/>
      <c r="PC28" s="42"/>
      <c r="PD28" s="42"/>
      <c r="PE28" s="42"/>
      <c r="PF28" s="42"/>
      <c r="PG28" s="42"/>
      <c r="PH28" s="42"/>
      <c r="PI28" s="42"/>
      <c r="PJ28" s="42"/>
      <c r="PK28" s="42"/>
      <c r="PL28" s="42"/>
      <c r="PM28" s="42"/>
      <c r="PN28" s="42"/>
      <c r="PO28" s="42"/>
      <c r="PP28" s="42"/>
      <c r="PQ28" s="42"/>
      <c r="PR28" s="42"/>
      <c r="PS28" s="42"/>
      <c r="PT28" s="42"/>
      <c r="PU28" s="42"/>
      <c r="PV28" s="42"/>
      <c r="PW28" s="42"/>
      <c r="PX28" s="42"/>
      <c r="PY28" s="42"/>
      <c r="PZ28" s="42"/>
      <c r="QA28" s="42"/>
      <c r="QB28" s="42"/>
      <c r="QC28" s="42"/>
      <c r="QD28" s="42"/>
      <c r="QE28" s="42"/>
      <c r="QF28" s="42"/>
      <c r="QG28" s="42"/>
      <c r="QH28" s="42"/>
      <c r="QI28" s="42"/>
      <c r="QJ28" s="42"/>
      <c r="QK28" s="42"/>
      <c r="QL28" s="42"/>
      <c r="QM28" s="42"/>
      <c r="QN28" s="42"/>
      <c r="QO28" s="42"/>
      <c r="QP28" s="42"/>
      <c r="QQ28" s="42"/>
      <c r="QR28" s="42"/>
      <c r="QS28" s="42"/>
      <c r="QT28" s="42"/>
      <c r="QU28" s="42"/>
      <c r="QV28" s="42"/>
      <c r="QW28" s="42"/>
      <c r="QX28" s="42"/>
      <c r="QY28" s="42"/>
      <c r="QZ28" s="42"/>
      <c r="RA28" s="42"/>
      <c r="RB28" s="42"/>
      <c r="RC28" s="42"/>
      <c r="RD28" s="42"/>
      <c r="RE28" s="42"/>
      <c r="RF28" s="42"/>
      <c r="RG28" s="42"/>
      <c r="RH28" s="42"/>
      <c r="RI28" s="42"/>
      <c r="RJ28" s="42"/>
      <c r="RK28" s="42"/>
      <c r="RL28" s="42"/>
      <c r="RM28" s="42"/>
      <c r="RN28" s="42"/>
      <c r="RO28" s="42"/>
      <c r="RP28" s="42"/>
      <c r="RQ28" s="42"/>
      <c r="RR28" s="42"/>
      <c r="RS28" s="42"/>
      <c r="RT28" s="42"/>
      <c r="RU28" s="42"/>
      <c r="RV28" s="42"/>
      <c r="RW28" s="42"/>
      <c r="RX28" s="42"/>
      <c r="RY28" s="42"/>
      <c r="RZ28" s="42"/>
      <c r="SA28" s="42"/>
      <c r="SB28" s="42"/>
      <c r="SC28" s="42"/>
      <c r="SD28" s="42"/>
      <c r="SE28" s="42"/>
      <c r="SF28" s="42"/>
      <c r="SG28" s="42"/>
      <c r="SH28" s="42"/>
      <c r="SI28" s="42"/>
      <c r="SJ28" s="42"/>
      <c r="SK28" s="42"/>
      <c r="SL28" s="42"/>
      <c r="SM28" s="42"/>
      <c r="SN28" s="42"/>
      <c r="SO28" s="42"/>
      <c r="SP28" s="42"/>
      <c r="SQ28" s="42"/>
      <c r="SR28" s="42"/>
      <c r="SS28" s="42"/>
      <c r="ST28" s="42"/>
      <c r="SU28" s="42"/>
      <c r="SV28" s="42"/>
      <c r="SW28" s="42"/>
      <c r="SX28" s="42"/>
      <c r="SY28" s="42"/>
      <c r="SZ28" s="42"/>
      <c r="TA28" s="42"/>
      <c r="TB28" s="42"/>
      <c r="TC28" s="42"/>
      <c r="TD28" s="42"/>
      <c r="TE28" s="42"/>
      <c r="TF28" s="42"/>
      <c r="TG28" s="42"/>
      <c r="TH28" s="42"/>
      <c r="TI28" s="42"/>
      <c r="TJ28" s="42"/>
      <c r="TK28" s="42"/>
      <c r="TL28" s="42"/>
      <c r="TM28" s="42"/>
      <c r="TN28" s="42"/>
      <c r="TO28" s="42"/>
      <c r="TP28" s="42"/>
      <c r="TQ28" s="42"/>
      <c r="TR28" s="42"/>
      <c r="TS28" s="42"/>
      <c r="TT28" s="42"/>
      <c r="TU28" s="42"/>
      <c r="TV28" s="42"/>
      <c r="TW28" s="42"/>
      <c r="TX28" s="42"/>
      <c r="TY28" s="42"/>
      <c r="TZ28" s="42"/>
      <c r="UA28" s="42"/>
      <c r="UB28" s="42"/>
      <c r="UC28" s="42"/>
      <c r="UD28" s="42"/>
      <c r="UE28" s="42"/>
      <c r="UF28" s="42"/>
      <c r="UG28" s="42"/>
      <c r="UH28" s="42"/>
      <c r="UI28" s="42"/>
      <c r="UJ28" s="42"/>
      <c r="UK28" s="42"/>
      <c r="UL28" s="42"/>
      <c r="UM28" s="42"/>
      <c r="UN28" s="42"/>
      <c r="UO28" s="42"/>
      <c r="UP28" s="42"/>
      <c r="UQ28" s="42"/>
      <c r="UR28" s="42"/>
      <c r="US28" s="42"/>
      <c r="UT28" s="42"/>
      <c r="UU28" s="42"/>
      <c r="UV28" s="42"/>
      <c r="UW28" s="42"/>
      <c r="UX28" s="42"/>
      <c r="UY28" s="42"/>
      <c r="UZ28" s="42"/>
      <c r="VA28" s="42"/>
      <c r="VB28" s="42"/>
      <c r="VC28" s="42"/>
      <c r="VD28" s="42"/>
      <c r="VE28" s="42"/>
      <c r="VF28" s="42"/>
      <c r="VG28" s="42"/>
      <c r="VH28" s="42"/>
      <c r="VI28" s="42"/>
      <c r="VJ28" s="42"/>
      <c r="VK28" s="42"/>
      <c r="VL28" s="42"/>
      <c r="VM28" s="42"/>
      <c r="VN28" s="42"/>
      <c r="VO28" s="42"/>
      <c r="VP28" s="42"/>
      <c r="VQ28" s="42"/>
      <c r="VR28" s="42"/>
      <c r="VS28" s="42"/>
      <c r="VT28" s="42"/>
      <c r="VU28" s="42"/>
      <c r="VV28" s="42"/>
      <c r="VW28" s="42"/>
      <c r="VX28" s="42"/>
      <c r="VY28" s="42"/>
      <c r="VZ28" s="42"/>
      <c r="WA28" s="42"/>
      <c r="WB28" s="42"/>
      <c r="WC28" s="42"/>
      <c r="WD28" s="42"/>
      <c r="WE28" s="42"/>
      <c r="WF28" s="42"/>
      <c r="WG28" s="42"/>
      <c r="WH28" s="42"/>
      <c r="WI28" s="42"/>
      <c r="WJ28" s="42"/>
      <c r="WK28" s="42"/>
      <c r="WL28" s="42"/>
      <c r="WM28" s="42"/>
      <c r="WN28" s="42"/>
      <c r="WO28" s="42"/>
      <c r="WP28" s="42"/>
      <c r="WQ28" s="42"/>
      <c r="WR28" s="42"/>
      <c r="WS28" s="42"/>
      <c r="WT28" s="42"/>
      <c r="WU28" s="42"/>
      <c r="WV28" s="42"/>
      <c r="WW28" s="42"/>
      <c r="WX28" s="42"/>
      <c r="WY28" s="42"/>
      <c r="WZ28" s="42"/>
      <c r="XA28" s="42"/>
      <c r="XB28" s="42"/>
      <c r="XC28" s="42"/>
      <c r="XD28" s="42"/>
      <c r="XE28" s="42"/>
      <c r="XF28" s="42"/>
      <c r="XG28" s="42"/>
      <c r="XH28" s="42"/>
      <c r="XI28" s="42"/>
      <c r="XJ28" s="42"/>
      <c r="XK28" s="42"/>
      <c r="XL28" s="42"/>
      <c r="XM28" s="42"/>
      <c r="XN28" s="42"/>
      <c r="XO28" s="42"/>
      <c r="XP28" s="42"/>
      <c r="XQ28" s="42"/>
      <c r="XR28" s="42"/>
      <c r="XS28" s="42"/>
      <c r="XT28" s="42"/>
      <c r="XU28" s="42"/>
      <c r="XV28" s="42"/>
      <c r="XW28" s="42"/>
      <c r="XX28" s="42"/>
      <c r="XY28" s="42"/>
      <c r="XZ28" s="42"/>
      <c r="YA28" s="42"/>
      <c r="YB28" s="42"/>
      <c r="YC28" s="42"/>
      <c r="YD28" s="42"/>
      <c r="YE28" s="42"/>
      <c r="YF28" s="42"/>
      <c r="YG28" s="42"/>
      <c r="YH28" s="42"/>
      <c r="YI28" s="42"/>
      <c r="YJ28" s="42"/>
      <c r="YK28" s="42"/>
      <c r="YL28" s="42"/>
      <c r="YM28" s="42"/>
      <c r="YN28" s="42"/>
      <c r="YO28" s="42"/>
      <c r="YP28" s="42"/>
      <c r="YQ28" s="42"/>
      <c r="YR28" s="42"/>
      <c r="YS28" s="42"/>
      <c r="YT28" s="42"/>
      <c r="YU28" s="42"/>
      <c r="YV28" s="42"/>
      <c r="YW28" s="42"/>
      <c r="YX28" s="42"/>
      <c r="YY28" s="42"/>
      <c r="YZ28" s="42"/>
      <c r="ZA28" s="42"/>
      <c r="ZB28" s="42"/>
      <c r="ZC28" s="42"/>
      <c r="ZD28" s="42"/>
      <c r="ZE28" s="42"/>
      <c r="ZF28" s="42"/>
      <c r="ZG28" s="42"/>
      <c r="ZH28" s="42"/>
      <c r="ZI28" s="42"/>
      <c r="ZJ28" s="42"/>
      <c r="ZK28" s="42"/>
      <c r="ZL28" s="42"/>
      <c r="ZM28" s="42"/>
      <c r="ZN28" s="42"/>
      <c r="ZO28" s="42"/>
      <c r="ZP28" s="42"/>
      <c r="ZQ28" s="42"/>
      <c r="ZR28" s="42"/>
      <c r="ZS28" s="42"/>
      <c r="ZT28" s="42"/>
      <c r="ZU28" s="42"/>
      <c r="ZV28" s="42"/>
      <c r="ZW28" s="42"/>
      <c r="ZX28" s="42"/>
      <c r="ZY28" s="42"/>
      <c r="ZZ28" s="42"/>
      <c r="AAA28" s="42"/>
      <c r="AAB28" s="42"/>
      <c r="AAC28" s="42"/>
      <c r="AAD28" s="42"/>
      <c r="AAE28" s="42"/>
      <c r="AAF28" s="42"/>
      <c r="AAG28" s="42"/>
      <c r="AAH28" s="42"/>
      <c r="AAI28" s="42"/>
      <c r="AAJ28" s="42"/>
      <c r="AAK28" s="42"/>
      <c r="AAL28" s="42"/>
      <c r="AAM28" s="42"/>
      <c r="AAN28" s="42"/>
      <c r="AAO28" s="42"/>
      <c r="AAP28" s="42"/>
      <c r="AAQ28" s="42"/>
      <c r="AAR28" s="42"/>
      <c r="AAS28" s="42"/>
      <c r="AAT28" s="42"/>
      <c r="AAU28" s="42"/>
      <c r="AAV28" s="42"/>
      <c r="AAW28" s="42"/>
      <c r="AAX28" s="42"/>
      <c r="AAY28" s="42"/>
      <c r="AAZ28" s="42"/>
      <c r="ABA28" s="42"/>
      <c r="ABB28" s="42"/>
      <c r="ABC28" s="42"/>
      <c r="ABD28" s="42"/>
      <c r="ABE28" s="42"/>
      <c r="ABF28" s="42"/>
      <c r="ABG28" s="42"/>
      <c r="ABH28" s="42"/>
      <c r="ABI28" s="42"/>
      <c r="ABJ28" s="42"/>
      <c r="ABK28" s="42"/>
      <c r="ABL28" s="42"/>
      <c r="ABM28" s="42"/>
      <c r="ABN28" s="42"/>
      <c r="ABO28" s="42"/>
      <c r="ABP28" s="42"/>
      <c r="ABQ28" s="42"/>
      <c r="ABR28" s="42"/>
      <c r="ABS28" s="42"/>
      <c r="ABT28" s="42"/>
      <c r="ABU28" s="42"/>
      <c r="ABV28" s="42"/>
      <c r="ABW28" s="42"/>
      <c r="ABX28" s="42"/>
      <c r="ABY28" s="42"/>
      <c r="ABZ28" s="42"/>
      <c r="ACA28" s="42"/>
      <c r="ACB28" s="42"/>
      <c r="ACC28" s="42"/>
      <c r="ACD28" s="42"/>
      <c r="ACE28" s="42"/>
      <c r="ACF28" s="42"/>
      <c r="ACG28" s="42"/>
      <c r="ACH28" s="42"/>
      <c r="ACI28" s="42"/>
      <c r="ACJ28" s="42"/>
      <c r="ACK28" s="42"/>
      <c r="ACL28" s="42"/>
      <c r="ACM28" s="42"/>
      <c r="ACN28" s="42"/>
      <c r="ACO28" s="42"/>
      <c r="ACP28" s="42"/>
      <c r="ACQ28" s="42"/>
      <c r="ACR28" s="42"/>
      <c r="ACS28" s="42"/>
      <c r="ACT28" s="42"/>
      <c r="ACU28" s="42"/>
      <c r="ACV28" s="42"/>
      <c r="ACW28" s="42"/>
      <c r="ACX28" s="42"/>
      <c r="ACY28" s="42"/>
      <c r="ACZ28" s="42"/>
      <c r="ADA28" s="42"/>
      <c r="ADB28" s="42"/>
      <c r="ADC28" s="42"/>
      <c r="ADD28" s="42"/>
      <c r="ADE28" s="42"/>
      <c r="ADF28" s="42"/>
      <c r="ADG28" s="42"/>
      <c r="ADH28" s="42"/>
      <c r="ADI28" s="42"/>
      <c r="ADJ28" s="42"/>
      <c r="ADK28" s="42"/>
      <c r="ADL28" s="42"/>
      <c r="ADM28" s="42"/>
      <c r="ADN28" s="42"/>
      <c r="ADO28" s="42"/>
      <c r="ADP28" s="42"/>
      <c r="ADQ28" s="42"/>
      <c r="ADR28" s="42"/>
      <c r="ADS28" s="42"/>
      <c r="ADT28" s="42"/>
      <c r="ADU28" s="42"/>
      <c r="ADV28" s="42"/>
      <c r="ADW28" s="42"/>
      <c r="ADX28" s="42"/>
      <c r="ADY28" s="42"/>
      <c r="ADZ28" s="42"/>
      <c r="AEA28" s="42"/>
      <c r="AEB28" s="42"/>
      <c r="AEC28" s="42"/>
      <c r="AED28" s="42"/>
      <c r="AEE28" s="42"/>
      <c r="AEF28" s="42"/>
      <c r="AEG28" s="42"/>
      <c r="AEH28" s="42"/>
      <c r="AEI28" s="42"/>
      <c r="AEJ28" s="42"/>
      <c r="AEK28" s="42"/>
      <c r="AEL28" s="42"/>
      <c r="AEM28" s="42"/>
      <c r="AEN28" s="42"/>
      <c r="AEO28" s="42"/>
      <c r="AEP28" s="42"/>
      <c r="AEQ28" s="42"/>
      <c r="AER28" s="42"/>
      <c r="AES28" s="42"/>
      <c r="AET28" s="42"/>
      <c r="AEU28" s="42"/>
      <c r="AEV28" s="42"/>
      <c r="AEW28" s="42"/>
      <c r="AEX28" s="42"/>
      <c r="AEY28" s="42"/>
      <c r="AEZ28" s="42"/>
      <c r="AFA28" s="42"/>
      <c r="AFB28" s="42"/>
      <c r="AFC28" s="42"/>
      <c r="AFD28" s="42"/>
      <c r="AFE28" s="42"/>
      <c r="AFF28" s="42"/>
      <c r="AFG28" s="42"/>
      <c r="AFH28" s="42"/>
      <c r="AFI28" s="42"/>
      <c r="AFJ28" s="42"/>
      <c r="AFK28" s="42"/>
      <c r="AFL28" s="42"/>
      <c r="AFM28" s="42"/>
      <c r="AFN28" s="42"/>
      <c r="AFO28" s="42"/>
      <c r="AFP28" s="42"/>
      <c r="AFQ28" s="42"/>
      <c r="AFR28" s="42"/>
      <c r="AFS28" s="42"/>
      <c r="AFT28" s="42"/>
      <c r="AFU28" s="42"/>
      <c r="AFV28" s="42"/>
      <c r="AFW28" s="42"/>
      <c r="AFX28" s="42"/>
      <c r="AFY28" s="42"/>
      <c r="AFZ28" s="42"/>
      <c r="AGA28" s="42"/>
      <c r="AGB28" s="42"/>
      <c r="AGC28" s="42"/>
      <c r="AGD28" s="42"/>
      <c r="AGE28" s="42"/>
      <c r="AGF28" s="42"/>
      <c r="AGG28" s="42"/>
      <c r="AGH28" s="42"/>
      <c r="AGI28" s="42"/>
      <c r="AGJ28" s="42"/>
      <c r="AGK28" s="42"/>
      <c r="AGL28" s="42"/>
      <c r="AGM28" s="42"/>
      <c r="AGN28" s="42"/>
      <c r="AGO28" s="42"/>
      <c r="AGP28" s="42"/>
      <c r="AGQ28" s="42"/>
      <c r="AGR28" s="42"/>
      <c r="AGS28" s="42"/>
      <c r="AGT28" s="42"/>
      <c r="AGU28" s="42"/>
      <c r="AGV28" s="42"/>
      <c r="AGW28" s="42"/>
      <c r="AGX28" s="42"/>
      <c r="AGY28" s="42"/>
      <c r="AGZ28" s="42"/>
      <c r="AHA28" s="42"/>
      <c r="AHB28" s="42"/>
      <c r="AHC28" s="42"/>
      <c r="AHD28" s="42"/>
      <c r="AHE28" s="42"/>
      <c r="AHF28" s="42"/>
      <c r="AHG28" s="42"/>
      <c r="AHH28" s="42"/>
      <c r="AHI28" s="42"/>
      <c r="AHJ28" s="42"/>
      <c r="AHK28" s="42"/>
      <c r="AHL28" s="42"/>
      <c r="AHM28" s="42"/>
      <c r="AHN28" s="42"/>
      <c r="AHO28" s="42"/>
      <c r="AHP28" s="42"/>
      <c r="AHQ28" s="42"/>
      <c r="AHR28" s="42"/>
      <c r="AHS28" s="42"/>
      <c r="AHT28" s="42"/>
      <c r="AHU28" s="42"/>
      <c r="AHV28" s="42"/>
      <c r="AHW28" s="42"/>
      <c r="AHX28" s="42"/>
      <c r="AHY28" s="42"/>
      <c r="AHZ28" s="42"/>
      <c r="AIA28" s="42"/>
      <c r="AIB28" s="42"/>
      <c r="AIC28" s="42"/>
      <c r="AID28" s="42"/>
      <c r="AIE28" s="42"/>
      <c r="AIF28" s="42"/>
      <c r="AIG28" s="42"/>
      <c r="AIH28" s="42"/>
      <c r="AII28" s="42"/>
      <c r="AIJ28" s="42"/>
      <c r="AIK28" s="42"/>
      <c r="AIL28" s="42"/>
      <c r="AIM28" s="42"/>
      <c r="AIN28" s="42"/>
      <c r="AIO28" s="42"/>
      <c r="AIP28" s="42"/>
      <c r="AIQ28" s="42"/>
      <c r="AIR28" s="42"/>
      <c r="AIS28" s="42"/>
      <c r="AIT28" s="42"/>
      <c r="AIU28" s="42"/>
      <c r="AIV28" s="42"/>
      <c r="AIW28" s="42"/>
      <c r="AIX28" s="42"/>
      <c r="AIY28" s="42"/>
      <c r="AIZ28" s="42"/>
      <c r="AJA28" s="42"/>
      <c r="AJB28" s="42"/>
      <c r="AJC28" s="42"/>
      <c r="AJD28" s="42"/>
      <c r="AJE28" s="42"/>
      <c r="AJF28" s="42"/>
      <c r="AJG28" s="42"/>
      <c r="AJH28" s="42"/>
      <c r="AJI28" s="42"/>
      <c r="AJJ28" s="42"/>
      <c r="AJK28" s="42"/>
      <c r="AJL28" s="42"/>
      <c r="AJM28" s="42"/>
      <c r="AJN28" s="42"/>
      <c r="AJO28" s="42"/>
      <c r="AJP28" s="42"/>
      <c r="AJQ28" s="42"/>
      <c r="AJR28" s="42"/>
      <c r="AJS28" s="42"/>
      <c r="AJT28" s="42"/>
      <c r="AJU28" s="42"/>
      <c r="AJV28" s="42"/>
      <c r="AJW28" s="42"/>
      <c r="AJX28" s="42"/>
      <c r="AJY28" s="42"/>
      <c r="AJZ28" s="42"/>
      <c r="AKA28" s="42"/>
      <c r="AKB28" s="42"/>
      <c r="AKC28" s="42"/>
      <c r="AKD28" s="42"/>
      <c r="AKE28" s="42"/>
      <c r="AKF28" s="42"/>
      <c r="AKG28" s="42"/>
      <c r="AKH28" s="42"/>
      <c r="AKI28" s="42"/>
      <c r="AKJ28" s="42"/>
      <c r="AKK28" s="42"/>
      <c r="AKL28" s="42"/>
      <c r="AKM28" s="42"/>
      <c r="AKN28" s="42"/>
      <c r="AKO28" s="42"/>
      <c r="AKP28" s="42"/>
      <c r="AKQ28" s="42"/>
      <c r="AKR28" s="42"/>
      <c r="AKS28" s="42"/>
      <c r="AKT28" s="42"/>
      <c r="AKU28" s="42"/>
      <c r="AKV28" s="42"/>
      <c r="AKW28" s="42"/>
      <c r="AKX28" s="42"/>
      <c r="AKY28" s="42"/>
      <c r="AKZ28" s="42"/>
      <c r="ALA28" s="42"/>
      <c r="ALB28" s="42"/>
      <c r="ALC28" s="42"/>
      <c r="ALD28" s="42"/>
      <c r="ALE28" s="42"/>
      <c r="ALF28" s="42"/>
      <c r="ALG28" s="42"/>
      <c r="ALH28" s="42"/>
      <c r="ALI28" s="42"/>
      <c r="ALJ28" s="42"/>
      <c r="ALK28" s="42"/>
      <c r="ALL28" s="42"/>
      <c r="ALM28" s="42"/>
      <c r="ALN28" s="42"/>
      <c r="ALO28" s="42"/>
      <c r="ALP28" s="42"/>
      <c r="ALQ28" s="42"/>
      <c r="ALR28" s="42"/>
      <c r="ALS28" s="42"/>
      <c r="ALT28" s="42"/>
      <c r="ALU28" s="42"/>
      <c r="ALV28" s="42"/>
      <c r="ALW28" s="42"/>
      <c r="ALX28" s="42"/>
      <c r="ALY28" s="42"/>
      <c r="ALZ28" s="42"/>
      <c r="AMA28" s="42"/>
      <c r="AMB28" s="42"/>
      <c r="AMC28" s="42"/>
      <c r="AMD28" s="42"/>
      <c r="AME28" s="42"/>
      <c r="AMF28" s="42"/>
      <c r="AMG28" s="42"/>
      <c r="AMH28" s="42"/>
    </row>
    <row r="29" spans="1:1024" s="34" customFormat="1" ht="30" x14ac:dyDescent="0.25">
      <c r="A29" s="46" t="s">
        <v>94</v>
      </c>
      <c r="B29" s="47">
        <f>'CSGYK mérleg'!D17</f>
        <v>2279002</v>
      </c>
      <c r="C29" s="54"/>
      <c r="D29" s="50" t="s">
        <v>107</v>
      </c>
      <c r="E29" s="47">
        <f>B28-240005</f>
        <v>9869337</v>
      </c>
      <c r="F29" s="54"/>
      <c r="G29" s="54"/>
      <c r="H29" s="76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2"/>
      <c r="KI29" s="42"/>
      <c r="KJ29" s="42"/>
      <c r="KK29" s="42"/>
      <c r="KL29" s="42"/>
      <c r="KM29" s="42"/>
      <c r="KN29" s="42"/>
      <c r="KO29" s="42"/>
      <c r="KP29" s="42"/>
      <c r="KQ29" s="42"/>
      <c r="KR29" s="42"/>
      <c r="KS29" s="42"/>
      <c r="KT29" s="42"/>
      <c r="KU29" s="42"/>
      <c r="KV29" s="42"/>
      <c r="KW29" s="42"/>
      <c r="KX29" s="42"/>
      <c r="KY29" s="42"/>
      <c r="KZ29" s="42"/>
      <c r="LA29" s="42"/>
      <c r="LB29" s="42"/>
      <c r="LC29" s="42"/>
      <c r="LD29" s="42"/>
      <c r="LE29" s="42"/>
      <c r="LF29" s="42"/>
      <c r="LG29" s="42"/>
      <c r="LH29" s="42"/>
      <c r="LI29" s="42"/>
      <c r="LJ29" s="42"/>
      <c r="LK29" s="42"/>
      <c r="LL29" s="42"/>
      <c r="LM29" s="42"/>
      <c r="LN29" s="42"/>
      <c r="LO29" s="42"/>
      <c r="LP29" s="42"/>
      <c r="LQ29" s="42"/>
      <c r="LR29" s="42"/>
      <c r="LS29" s="42"/>
      <c r="LT29" s="42"/>
      <c r="LU29" s="42"/>
      <c r="LV29" s="42"/>
      <c r="LW29" s="42"/>
      <c r="LX29" s="42"/>
      <c r="LY29" s="42"/>
      <c r="LZ29" s="42"/>
      <c r="MA29" s="42"/>
      <c r="MB29" s="42"/>
      <c r="MC29" s="42"/>
      <c r="MD29" s="42"/>
      <c r="ME29" s="42"/>
      <c r="MF29" s="42"/>
      <c r="MG29" s="42"/>
      <c r="MH29" s="42"/>
      <c r="MI29" s="42"/>
      <c r="MJ29" s="42"/>
      <c r="MK29" s="42"/>
      <c r="ML29" s="42"/>
      <c r="MM29" s="42"/>
      <c r="MN29" s="42"/>
      <c r="MO29" s="42"/>
      <c r="MP29" s="42"/>
      <c r="MQ29" s="42"/>
      <c r="MR29" s="42"/>
      <c r="MS29" s="42"/>
      <c r="MT29" s="42"/>
      <c r="MU29" s="42"/>
      <c r="MV29" s="42"/>
      <c r="MW29" s="42"/>
      <c r="MX29" s="42"/>
      <c r="MY29" s="42"/>
      <c r="MZ29" s="42"/>
      <c r="NA29" s="42"/>
      <c r="NB29" s="42"/>
      <c r="NC29" s="42"/>
      <c r="ND29" s="42"/>
      <c r="NE29" s="42"/>
      <c r="NF29" s="42"/>
      <c r="NG29" s="42"/>
      <c r="NH29" s="42"/>
      <c r="NI29" s="42"/>
      <c r="NJ29" s="42"/>
      <c r="NK29" s="42"/>
      <c r="NL29" s="42"/>
      <c r="NM29" s="42"/>
      <c r="NN29" s="42"/>
      <c r="NO29" s="42"/>
      <c r="NP29" s="42"/>
      <c r="NQ29" s="42"/>
      <c r="NR29" s="42"/>
      <c r="NS29" s="42"/>
      <c r="NT29" s="42"/>
      <c r="NU29" s="42"/>
      <c r="NV29" s="42"/>
      <c r="NW29" s="42"/>
      <c r="NX29" s="42"/>
      <c r="NY29" s="42"/>
      <c r="NZ29" s="42"/>
      <c r="OA29" s="42"/>
      <c r="OB29" s="42"/>
      <c r="OC29" s="42"/>
      <c r="OD29" s="42"/>
      <c r="OE29" s="42"/>
      <c r="OF29" s="42"/>
      <c r="OG29" s="42"/>
      <c r="OH29" s="42"/>
      <c r="OI29" s="42"/>
      <c r="OJ29" s="42"/>
      <c r="OK29" s="42"/>
      <c r="OL29" s="42"/>
      <c r="OM29" s="42"/>
      <c r="ON29" s="42"/>
      <c r="OO29" s="42"/>
      <c r="OP29" s="42"/>
      <c r="OQ29" s="42"/>
      <c r="OR29" s="42"/>
      <c r="OS29" s="42"/>
      <c r="OT29" s="42"/>
      <c r="OU29" s="42"/>
      <c r="OV29" s="42"/>
      <c r="OW29" s="42"/>
      <c r="OX29" s="42"/>
      <c r="OY29" s="42"/>
      <c r="OZ29" s="42"/>
      <c r="PA29" s="42"/>
      <c r="PB29" s="42"/>
      <c r="PC29" s="42"/>
      <c r="PD29" s="42"/>
      <c r="PE29" s="42"/>
      <c r="PF29" s="42"/>
      <c r="PG29" s="42"/>
      <c r="PH29" s="42"/>
      <c r="PI29" s="42"/>
      <c r="PJ29" s="42"/>
      <c r="PK29" s="42"/>
      <c r="PL29" s="42"/>
      <c r="PM29" s="42"/>
      <c r="PN29" s="42"/>
      <c r="PO29" s="42"/>
      <c r="PP29" s="42"/>
      <c r="PQ29" s="42"/>
      <c r="PR29" s="42"/>
      <c r="PS29" s="42"/>
      <c r="PT29" s="42"/>
      <c r="PU29" s="42"/>
      <c r="PV29" s="42"/>
      <c r="PW29" s="42"/>
      <c r="PX29" s="42"/>
      <c r="PY29" s="42"/>
      <c r="PZ29" s="42"/>
      <c r="QA29" s="42"/>
      <c r="QB29" s="42"/>
      <c r="QC29" s="42"/>
      <c r="QD29" s="42"/>
      <c r="QE29" s="42"/>
      <c r="QF29" s="42"/>
      <c r="QG29" s="42"/>
      <c r="QH29" s="42"/>
      <c r="QI29" s="42"/>
      <c r="QJ29" s="42"/>
      <c r="QK29" s="42"/>
      <c r="QL29" s="42"/>
      <c r="QM29" s="42"/>
      <c r="QN29" s="42"/>
      <c r="QO29" s="42"/>
      <c r="QP29" s="42"/>
      <c r="QQ29" s="42"/>
      <c r="QR29" s="42"/>
      <c r="QS29" s="42"/>
      <c r="QT29" s="42"/>
      <c r="QU29" s="42"/>
      <c r="QV29" s="42"/>
      <c r="QW29" s="42"/>
      <c r="QX29" s="42"/>
      <c r="QY29" s="42"/>
      <c r="QZ29" s="42"/>
      <c r="RA29" s="42"/>
      <c r="RB29" s="42"/>
      <c r="RC29" s="42"/>
      <c r="RD29" s="42"/>
      <c r="RE29" s="42"/>
      <c r="RF29" s="42"/>
      <c r="RG29" s="42"/>
      <c r="RH29" s="42"/>
      <c r="RI29" s="42"/>
      <c r="RJ29" s="42"/>
      <c r="RK29" s="42"/>
      <c r="RL29" s="42"/>
      <c r="RM29" s="42"/>
      <c r="RN29" s="42"/>
      <c r="RO29" s="42"/>
      <c r="RP29" s="42"/>
      <c r="RQ29" s="42"/>
      <c r="RR29" s="42"/>
      <c r="RS29" s="42"/>
      <c r="RT29" s="42"/>
      <c r="RU29" s="42"/>
      <c r="RV29" s="42"/>
      <c r="RW29" s="42"/>
      <c r="RX29" s="42"/>
      <c r="RY29" s="42"/>
      <c r="RZ29" s="42"/>
      <c r="SA29" s="42"/>
      <c r="SB29" s="42"/>
      <c r="SC29" s="42"/>
      <c r="SD29" s="42"/>
      <c r="SE29" s="42"/>
      <c r="SF29" s="42"/>
      <c r="SG29" s="42"/>
      <c r="SH29" s="42"/>
      <c r="SI29" s="42"/>
      <c r="SJ29" s="42"/>
      <c r="SK29" s="42"/>
      <c r="SL29" s="42"/>
      <c r="SM29" s="42"/>
      <c r="SN29" s="42"/>
      <c r="SO29" s="42"/>
      <c r="SP29" s="42"/>
      <c r="SQ29" s="42"/>
      <c r="SR29" s="42"/>
      <c r="SS29" s="42"/>
      <c r="ST29" s="42"/>
      <c r="SU29" s="42"/>
      <c r="SV29" s="42"/>
      <c r="SW29" s="42"/>
      <c r="SX29" s="42"/>
      <c r="SY29" s="42"/>
      <c r="SZ29" s="42"/>
      <c r="TA29" s="42"/>
      <c r="TB29" s="42"/>
      <c r="TC29" s="42"/>
      <c r="TD29" s="42"/>
      <c r="TE29" s="42"/>
      <c r="TF29" s="42"/>
      <c r="TG29" s="42"/>
      <c r="TH29" s="42"/>
      <c r="TI29" s="42"/>
      <c r="TJ29" s="42"/>
      <c r="TK29" s="42"/>
      <c r="TL29" s="42"/>
      <c r="TM29" s="42"/>
      <c r="TN29" s="42"/>
      <c r="TO29" s="42"/>
      <c r="TP29" s="42"/>
      <c r="TQ29" s="42"/>
      <c r="TR29" s="42"/>
      <c r="TS29" s="42"/>
      <c r="TT29" s="42"/>
      <c r="TU29" s="42"/>
      <c r="TV29" s="42"/>
      <c r="TW29" s="42"/>
      <c r="TX29" s="42"/>
      <c r="TY29" s="42"/>
      <c r="TZ29" s="42"/>
      <c r="UA29" s="42"/>
      <c r="UB29" s="42"/>
      <c r="UC29" s="42"/>
      <c r="UD29" s="42"/>
      <c r="UE29" s="42"/>
      <c r="UF29" s="42"/>
      <c r="UG29" s="42"/>
      <c r="UH29" s="42"/>
      <c r="UI29" s="42"/>
      <c r="UJ29" s="42"/>
      <c r="UK29" s="42"/>
      <c r="UL29" s="42"/>
      <c r="UM29" s="42"/>
      <c r="UN29" s="42"/>
      <c r="UO29" s="42"/>
      <c r="UP29" s="42"/>
      <c r="UQ29" s="42"/>
      <c r="UR29" s="42"/>
      <c r="US29" s="42"/>
      <c r="UT29" s="42"/>
      <c r="UU29" s="42"/>
      <c r="UV29" s="42"/>
      <c r="UW29" s="42"/>
      <c r="UX29" s="42"/>
      <c r="UY29" s="42"/>
      <c r="UZ29" s="42"/>
      <c r="VA29" s="42"/>
      <c r="VB29" s="42"/>
      <c r="VC29" s="42"/>
      <c r="VD29" s="42"/>
      <c r="VE29" s="42"/>
      <c r="VF29" s="42"/>
      <c r="VG29" s="42"/>
      <c r="VH29" s="42"/>
      <c r="VI29" s="42"/>
      <c r="VJ29" s="42"/>
      <c r="VK29" s="42"/>
      <c r="VL29" s="42"/>
      <c r="VM29" s="42"/>
      <c r="VN29" s="42"/>
      <c r="VO29" s="42"/>
      <c r="VP29" s="42"/>
      <c r="VQ29" s="42"/>
      <c r="VR29" s="42"/>
      <c r="VS29" s="42"/>
      <c r="VT29" s="42"/>
      <c r="VU29" s="42"/>
      <c r="VV29" s="42"/>
      <c r="VW29" s="42"/>
      <c r="VX29" s="42"/>
      <c r="VY29" s="42"/>
      <c r="VZ29" s="42"/>
      <c r="WA29" s="42"/>
      <c r="WB29" s="42"/>
      <c r="WC29" s="42"/>
      <c r="WD29" s="42"/>
      <c r="WE29" s="42"/>
      <c r="WF29" s="42"/>
      <c r="WG29" s="42"/>
      <c r="WH29" s="42"/>
      <c r="WI29" s="42"/>
      <c r="WJ29" s="42"/>
      <c r="WK29" s="42"/>
      <c r="WL29" s="42"/>
      <c r="WM29" s="42"/>
      <c r="WN29" s="42"/>
      <c r="WO29" s="42"/>
      <c r="WP29" s="42"/>
      <c r="WQ29" s="42"/>
      <c r="WR29" s="42"/>
      <c r="WS29" s="42"/>
      <c r="WT29" s="42"/>
      <c r="WU29" s="42"/>
      <c r="WV29" s="42"/>
      <c r="WW29" s="42"/>
      <c r="WX29" s="42"/>
      <c r="WY29" s="42"/>
      <c r="WZ29" s="42"/>
      <c r="XA29" s="42"/>
      <c r="XB29" s="42"/>
      <c r="XC29" s="42"/>
      <c r="XD29" s="42"/>
      <c r="XE29" s="42"/>
      <c r="XF29" s="42"/>
      <c r="XG29" s="42"/>
      <c r="XH29" s="42"/>
      <c r="XI29" s="42"/>
      <c r="XJ29" s="42"/>
      <c r="XK29" s="42"/>
      <c r="XL29" s="42"/>
      <c r="XM29" s="42"/>
      <c r="XN29" s="42"/>
      <c r="XO29" s="42"/>
      <c r="XP29" s="42"/>
      <c r="XQ29" s="42"/>
      <c r="XR29" s="42"/>
      <c r="XS29" s="42"/>
      <c r="XT29" s="42"/>
      <c r="XU29" s="42"/>
      <c r="XV29" s="42"/>
      <c r="XW29" s="42"/>
      <c r="XX29" s="42"/>
      <c r="XY29" s="42"/>
      <c r="XZ29" s="42"/>
      <c r="YA29" s="42"/>
      <c r="YB29" s="42"/>
      <c r="YC29" s="42"/>
      <c r="YD29" s="42"/>
      <c r="YE29" s="42"/>
      <c r="YF29" s="42"/>
      <c r="YG29" s="42"/>
      <c r="YH29" s="42"/>
      <c r="YI29" s="42"/>
      <c r="YJ29" s="42"/>
      <c r="YK29" s="42"/>
      <c r="YL29" s="42"/>
      <c r="YM29" s="42"/>
      <c r="YN29" s="42"/>
      <c r="YO29" s="42"/>
      <c r="YP29" s="42"/>
      <c r="YQ29" s="42"/>
      <c r="YR29" s="42"/>
      <c r="YS29" s="42"/>
      <c r="YT29" s="42"/>
      <c r="YU29" s="42"/>
      <c r="YV29" s="42"/>
      <c r="YW29" s="42"/>
      <c r="YX29" s="42"/>
      <c r="YY29" s="42"/>
      <c r="YZ29" s="42"/>
      <c r="ZA29" s="42"/>
      <c r="ZB29" s="42"/>
      <c r="ZC29" s="42"/>
      <c r="ZD29" s="42"/>
      <c r="ZE29" s="42"/>
      <c r="ZF29" s="42"/>
      <c r="ZG29" s="42"/>
      <c r="ZH29" s="42"/>
      <c r="ZI29" s="42"/>
      <c r="ZJ29" s="42"/>
      <c r="ZK29" s="42"/>
      <c r="ZL29" s="42"/>
      <c r="ZM29" s="42"/>
      <c r="ZN29" s="42"/>
      <c r="ZO29" s="42"/>
      <c r="ZP29" s="42"/>
      <c r="ZQ29" s="42"/>
      <c r="ZR29" s="42"/>
      <c r="ZS29" s="42"/>
      <c r="ZT29" s="42"/>
      <c r="ZU29" s="42"/>
      <c r="ZV29" s="42"/>
      <c r="ZW29" s="42"/>
      <c r="ZX29" s="42"/>
      <c r="ZY29" s="42"/>
      <c r="ZZ29" s="42"/>
      <c r="AAA29" s="42"/>
      <c r="AAB29" s="42"/>
      <c r="AAC29" s="42"/>
      <c r="AAD29" s="42"/>
      <c r="AAE29" s="42"/>
      <c r="AAF29" s="42"/>
      <c r="AAG29" s="42"/>
      <c r="AAH29" s="42"/>
      <c r="AAI29" s="42"/>
      <c r="AAJ29" s="42"/>
      <c r="AAK29" s="42"/>
      <c r="AAL29" s="42"/>
      <c r="AAM29" s="42"/>
      <c r="AAN29" s="42"/>
      <c r="AAO29" s="42"/>
      <c r="AAP29" s="42"/>
      <c r="AAQ29" s="42"/>
      <c r="AAR29" s="42"/>
      <c r="AAS29" s="42"/>
      <c r="AAT29" s="42"/>
      <c r="AAU29" s="42"/>
      <c r="AAV29" s="42"/>
      <c r="AAW29" s="42"/>
      <c r="AAX29" s="42"/>
      <c r="AAY29" s="42"/>
      <c r="AAZ29" s="42"/>
      <c r="ABA29" s="42"/>
      <c r="ABB29" s="42"/>
      <c r="ABC29" s="42"/>
      <c r="ABD29" s="42"/>
      <c r="ABE29" s="42"/>
      <c r="ABF29" s="42"/>
      <c r="ABG29" s="42"/>
      <c r="ABH29" s="42"/>
      <c r="ABI29" s="42"/>
      <c r="ABJ29" s="42"/>
      <c r="ABK29" s="42"/>
      <c r="ABL29" s="42"/>
      <c r="ABM29" s="42"/>
      <c r="ABN29" s="42"/>
      <c r="ABO29" s="42"/>
      <c r="ABP29" s="42"/>
      <c r="ABQ29" s="42"/>
      <c r="ABR29" s="42"/>
      <c r="ABS29" s="42"/>
      <c r="ABT29" s="42"/>
      <c r="ABU29" s="42"/>
      <c r="ABV29" s="42"/>
      <c r="ABW29" s="42"/>
      <c r="ABX29" s="42"/>
      <c r="ABY29" s="42"/>
      <c r="ABZ29" s="42"/>
      <c r="ACA29" s="42"/>
      <c r="ACB29" s="42"/>
      <c r="ACC29" s="42"/>
      <c r="ACD29" s="42"/>
      <c r="ACE29" s="42"/>
      <c r="ACF29" s="42"/>
      <c r="ACG29" s="42"/>
      <c r="ACH29" s="42"/>
      <c r="ACI29" s="42"/>
      <c r="ACJ29" s="42"/>
      <c r="ACK29" s="42"/>
      <c r="ACL29" s="42"/>
      <c r="ACM29" s="42"/>
      <c r="ACN29" s="42"/>
      <c r="ACO29" s="42"/>
      <c r="ACP29" s="42"/>
      <c r="ACQ29" s="42"/>
      <c r="ACR29" s="42"/>
      <c r="ACS29" s="42"/>
      <c r="ACT29" s="42"/>
      <c r="ACU29" s="42"/>
      <c r="ACV29" s="42"/>
      <c r="ACW29" s="42"/>
      <c r="ACX29" s="42"/>
      <c r="ACY29" s="42"/>
      <c r="ACZ29" s="42"/>
      <c r="ADA29" s="42"/>
      <c r="ADB29" s="42"/>
      <c r="ADC29" s="42"/>
      <c r="ADD29" s="42"/>
      <c r="ADE29" s="42"/>
      <c r="ADF29" s="42"/>
      <c r="ADG29" s="42"/>
      <c r="ADH29" s="42"/>
      <c r="ADI29" s="42"/>
      <c r="ADJ29" s="42"/>
      <c r="ADK29" s="42"/>
      <c r="ADL29" s="42"/>
      <c r="ADM29" s="42"/>
      <c r="ADN29" s="42"/>
      <c r="ADO29" s="42"/>
      <c r="ADP29" s="42"/>
      <c r="ADQ29" s="42"/>
      <c r="ADR29" s="42"/>
      <c r="ADS29" s="42"/>
      <c r="ADT29" s="42"/>
      <c r="ADU29" s="42"/>
      <c r="ADV29" s="42"/>
      <c r="ADW29" s="42"/>
      <c r="ADX29" s="42"/>
      <c r="ADY29" s="42"/>
      <c r="ADZ29" s="42"/>
      <c r="AEA29" s="42"/>
      <c r="AEB29" s="42"/>
      <c r="AEC29" s="42"/>
      <c r="AED29" s="42"/>
      <c r="AEE29" s="42"/>
      <c r="AEF29" s="42"/>
      <c r="AEG29" s="42"/>
      <c r="AEH29" s="42"/>
      <c r="AEI29" s="42"/>
      <c r="AEJ29" s="42"/>
      <c r="AEK29" s="42"/>
      <c r="AEL29" s="42"/>
      <c r="AEM29" s="42"/>
      <c r="AEN29" s="42"/>
      <c r="AEO29" s="42"/>
      <c r="AEP29" s="42"/>
      <c r="AEQ29" s="42"/>
      <c r="AER29" s="42"/>
      <c r="AES29" s="42"/>
      <c r="AET29" s="42"/>
      <c r="AEU29" s="42"/>
      <c r="AEV29" s="42"/>
      <c r="AEW29" s="42"/>
      <c r="AEX29" s="42"/>
      <c r="AEY29" s="42"/>
      <c r="AEZ29" s="42"/>
      <c r="AFA29" s="42"/>
      <c r="AFB29" s="42"/>
      <c r="AFC29" s="42"/>
      <c r="AFD29" s="42"/>
      <c r="AFE29" s="42"/>
      <c r="AFF29" s="42"/>
      <c r="AFG29" s="42"/>
      <c r="AFH29" s="42"/>
      <c r="AFI29" s="42"/>
      <c r="AFJ29" s="42"/>
      <c r="AFK29" s="42"/>
      <c r="AFL29" s="42"/>
      <c r="AFM29" s="42"/>
      <c r="AFN29" s="42"/>
      <c r="AFO29" s="42"/>
      <c r="AFP29" s="42"/>
      <c r="AFQ29" s="42"/>
      <c r="AFR29" s="42"/>
      <c r="AFS29" s="42"/>
      <c r="AFT29" s="42"/>
      <c r="AFU29" s="42"/>
      <c r="AFV29" s="42"/>
      <c r="AFW29" s="42"/>
      <c r="AFX29" s="42"/>
      <c r="AFY29" s="42"/>
      <c r="AFZ29" s="42"/>
      <c r="AGA29" s="42"/>
      <c r="AGB29" s="42"/>
      <c r="AGC29" s="42"/>
      <c r="AGD29" s="42"/>
      <c r="AGE29" s="42"/>
      <c r="AGF29" s="42"/>
      <c r="AGG29" s="42"/>
      <c r="AGH29" s="42"/>
      <c r="AGI29" s="42"/>
      <c r="AGJ29" s="42"/>
      <c r="AGK29" s="42"/>
      <c r="AGL29" s="42"/>
      <c r="AGM29" s="42"/>
      <c r="AGN29" s="42"/>
      <c r="AGO29" s="42"/>
      <c r="AGP29" s="42"/>
      <c r="AGQ29" s="42"/>
      <c r="AGR29" s="42"/>
      <c r="AGS29" s="42"/>
      <c r="AGT29" s="42"/>
      <c r="AGU29" s="42"/>
      <c r="AGV29" s="42"/>
      <c r="AGW29" s="42"/>
      <c r="AGX29" s="42"/>
      <c r="AGY29" s="42"/>
      <c r="AGZ29" s="42"/>
      <c r="AHA29" s="42"/>
      <c r="AHB29" s="42"/>
      <c r="AHC29" s="42"/>
      <c r="AHD29" s="42"/>
      <c r="AHE29" s="42"/>
      <c r="AHF29" s="42"/>
      <c r="AHG29" s="42"/>
      <c r="AHH29" s="42"/>
      <c r="AHI29" s="42"/>
      <c r="AHJ29" s="42"/>
      <c r="AHK29" s="42"/>
      <c r="AHL29" s="42"/>
      <c r="AHM29" s="42"/>
      <c r="AHN29" s="42"/>
      <c r="AHO29" s="42"/>
      <c r="AHP29" s="42"/>
      <c r="AHQ29" s="42"/>
      <c r="AHR29" s="42"/>
      <c r="AHS29" s="42"/>
      <c r="AHT29" s="42"/>
      <c r="AHU29" s="42"/>
      <c r="AHV29" s="42"/>
      <c r="AHW29" s="42"/>
      <c r="AHX29" s="42"/>
      <c r="AHY29" s="42"/>
      <c r="AHZ29" s="42"/>
      <c r="AIA29" s="42"/>
      <c r="AIB29" s="42"/>
      <c r="AIC29" s="42"/>
      <c r="AID29" s="42"/>
      <c r="AIE29" s="42"/>
      <c r="AIF29" s="42"/>
      <c r="AIG29" s="42"/>
      <c r="AIH29" s="42"/>
      <c r="AII29" s="42"/>
      <c r="AIJ29" s="42"/>
      <c r="AIK29" s="42"/>
      <c r="AIL29" s="42"/>
      <c r="AIM29" s="42"/>
      <c r="AIN29" s="42"/>
      <c r="AIO29" s="42"/>
      <c r="AIP29" s="42"/>
      <c r="AIQ29" s="42"/>
      <c r="AIR29" s="42"/>
      <c r="AIS29" s="42"/>
      <c r="AIT29" s="42"/>
      <c r="AIU29" s="42"/>
      <c r="AIV29" s="42"/>
      <c r="AIW29" s="42"/>
      <c r="AIX29" s="42"/>
      <c r="AIY29" s="42"/>
      <c r="AIZ29" s="42"/>
      <c r="AJA29" s="42"/>
      <c r="AJB29" s="42"/>
      <c r="AJC29" s="42"/>
      <c r="AJD29" s="42"/>
      <c r="AJE29" s="42"/>
      <c r="AJF29" s="42"/>
      <c r="AJG29" s="42"/>
      <c r="AJH29" s="42"/>
      <c r="AJI29" s="42"/>
      <c r="AJJ29" s="42"/>
      <c r="AJK29" s="42"/>
      <c r="AJL29" s="42"/>
      <c r="AJM29" s="42"/>
      <c r="AJN29" s="42"/>
      <c r="AJO29" s="42"/>
      <c r="AJP29" s="42"/>
      <c r="AJQ29" s="42"/>
      <c r="AJR29" s="42"/>
      <c r="AJS29" s="42"/>
      <c r="AJT29" s="42"/>
      <c r="AJU29" s="42"/>
      <c r="AJV29" s="42"/>
      <c r="AJW29" s="42"/>
      <c r="AJX29" s="42"/>
      <c r="AJY29" s="42"/>
      <c r="AJZ29" s="42"/>
      <c r="AKA29" s="42"/>
      <c r="AKB29" s="42"/>
      <c r="AKC29" s="42"/>
      <c r="AKD29" s="42"/>
      <c r="AKE29" s="42"/>
      <c r="AKF29" s="42"/>
      <c r="AKG29" s="42"/>
      <c r="AKH29" s="42"/>
      <c r="AKI29" s="42"/>
      <c r="AKJ29" s="42"/>
      <c r="AKK29" s="42"/>
      <c r="AKL29" s="42"/>
      <c r="AKM29" s="42"/>
      <c r="AKN29" s="42"/>
      <c r="AKO29" s="42"/>
      <c r="AKP29" s="42"/>
      <c r="AKQ29" s="42"/>
      <c r="AKR29" s="42"/>
      <c r="AKS29" s="42"/>
      <c r="AKT29" s="42"/>
      <c r="AKU29" s="42"/>
      <c r="AKV29" s="42"/>
      <c r="AKW29" s="42"/>
      <c r="AKX29" s="42"/>
      <c r="AKY29" s="42"/>
      <c r="AKZ29" s="42"/>
      <c r="ALA29" s="42"/>
      <c r="ALB29" s="42"/>
      <c r="ALC29" s="42"/>
      <c r="ALD29" s="42"/>
      <c r="ALE29" s="42"/>
      <c r="ALF29" s="42"/>
      <c r="ALG29" s="42"/>
      <c r="ALH29" s="42"/>
      <c r="ALI29" s="42"/>
      <c r="ALJ29" s="42"/>
      <c r="ALK29" s="42"/>
      <c r="ALL29" s="42"/>
      <c r="ALM29" s="42"/>
      <c r="ALN29" s="42"/>
      <c r="ALO29" s="42"/>
      <c r="ALP29" s="42"/>
      <c r="ALQ29" s="42"/>
      <c r="ALR29" s="42"/>
      <c r="ALS29" s="42"/>
      <c r="ALT29" s="42"/>
      <c r="ALU29" s="42"/>
      <c r="ALV29" s="42"/>
      <c r="ALW29" s="42"/>
      <c r="ALX29" s="42"/>
      <c r="ALY29" s="42"/>
      <c r="ALZ29" s="42"/>
      <c r="AMA29" s="42"/>
      <c r="AMB29" s="42"/>
      <c r="AMC29" s="42"/>
      <c r="AMD29" s="42"/>
      <c r="AME29" s="42"/>
      <c r="AMF29" s="42"/>
      <c r="AMG29" s="42"/>
      <c r="AMH29" s="42"/>
    </row>
    <row r="30" spans="1:1024" s="34" customFormat="1" ht="30" x14ac:dyDescent="0.25">
      <c r="A30" s="46" t="s">
        <v>8</v>
      </c>
      <c r="B30" s="47">
        <f>'Társulás mérleg'!D18</f>
        <v>4670250</v>
      </c>
      <c r="C30" s="54"/>
      <c r="D30" s="50" t="s">
        <v>109</v>
      </c>
      <c r="E30" s="47">
        <v>0</v>
      </c>
      <c r="F30" s="54"/>
      <c r="G30" s="54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2"/>
      <c r="KI30" s="42"/>
      <c r="KJ30" s="42"/>
      <c r="KK30" s="42"/>
      <c r="KL30" s="42"/>
      <c r="KM30" s="42"/>
      <c r="KN30" s="42"/>
      <c r="KO30" s="42"/>
      <c r="KP30" s="42"/>
      <c r="KQ30" s="42"/>
      <c r="KR30" s="42"/>
      <c r="KS30" s="42"/>
      <c r="KT30" s="42"/>
      <c r="KU30" s="42"/>
      <c r="KV30" s="42"/>
      <c r="KW30" s="42"/>
      <c r="KX30" s="42"/>
      <c r="KY30" s="42"/>
      <c r="KZ30" s="42"/>
      <c r="LA30" s="42"/>
      <c r="LB30" s="42"/>
      <c r="LC30" s="42"/>
      <c r="LD30" s="42"/>
      <c r="LE30" s="42"/>
      <c r="LF30" s="42"/>
      <c r="LG30" s="42"/>
      <c r="LH30" s="42"/>
      <c r="LI30" s="42"/>
      <c r="LJ30" s="42"/>
      <c r="LK30" s="42"/>
      <c r="LL30" s="42"/>
      <c r="LM30" s="42"/>
      <c r="LN30" s="42"/>
      <c r="LO30" s="42"/>
      <c r="LP30" s="42"/>
      <c r="LQ30" s="42"/>
      <c r="LR30" s="42"/>
      <c r="LS30" s="42"/>
      <c r="LT30" s="42"/>
      <c r="LU30" s="42"/>
      <c r="LV30" s="42"/>
      <c r="LW30" s="42"/>
      <c r="LX30" s="42"/>
      <c r="LY30" s="42"/>
      <c r="LZ30" s="42"/>
      <c r="MA30" s="42"/>
      <c r="MB30" s="42"/>
      <c r="MC30" s="42"/>
      <c r="MD30" s="42"/>
      <c r="ME30" s="42"/>
      <c r="MF30" s="42"/>
      <c r="MG30" s="42"/>
      <c r="MH30" s="42"/>
      <c r="MI30" s="42"/>
      <c r="MJ30" s="42"/>
      <c r="MK30" s="42"/>
      <c r="ML30" s="42"/>
      <c r="MM30" s="42"/>
      <c r="MN30" s="42"/>
      <c r="MO30" s="42"/>
      <c r="MP30" s="42"/>
      <c r="MQ30" s="42"/>
      <c r="MR30" s="42"/>
      <c r="MS30" s="42"/>
      <c r="MT30" s="42"/>
      <c r="MU30" s="42"/>
      <c r="MV30" s="42"/>
      <c r="MW30" s="42"/>
      <c r="MX30" s="42"/>
      <c r="MY30" s="42"/>
      <c r="MZ30" s="42"/>
      <c r="NA30" s="42"/>
      <c r="NB30" s="42"/>
      <c r="NC30" s="42"/>
      <c r="ND30" s="42"/>
      <c r="NE30" s="42"/>
      <c r="NF30" s="42"/>
      <c r="NG30" s="42"/>
      <c r="NH30" s="42"/>
      <c r="NI30" s="42"/>
      <c r="NJ30" s="42"/>
      <c r="NK30" s="42"/>
      <c r="NL30" s="42"/>
      <c r="NM30" s="42"/>
      <c r="NN30" s="42"/>
      <c r="NO30" s="42"/>
      <c r="NP30" s="42"/>
      <c r="NQ30" s="42"/>
      <c r="NR30" s="42"/>
      <c r="NS30" s="42"/>
      <c r="NT30" s="42"/>
      <c r="NU30" s="42"/>
      <c r="NV30" s="42"/>
      <c r="NW30" s="42"/>
      <c r="NX30" s="42"/>
      <c r="NY30" s="42"/>
      <c r="NZ30" s="42"/>
      <c r="OA30" s="42"/>
      <c r="OB30" s="42"/>
      <c r="OC30" s="42"/>
      <c r="OD30" s="42"/>
      <c r="OE30" s="42"/>
      <c r="OF30" s="42"/>
      <c r="OG30" s="42"/>
      <c r="OH30" s="42"/>
      <c r="OI30" s="42"/>
      <c r="OJ30" s="42"/>
      <c r="OK30" s="42"/>
      <c r="OL30" s="42"/>
      <c r="OM30" s="42"/>
      <c r="ON30" s="42"/>
      <c r="OO30" s="42"/>
      <c r="OP30" s="42"/>
      <c r="OQ30" s="42"/>
      <c r="OR30" s="42"/>
      <c r="OS30" s="42"/>
      <c r="OT30" s="42"/>
      <c r="OU30" s="42"/>
      <c r="OV30" s="42"/>
      <c r="OW30" s="42"/>
      <c r="OX30" s="42"/>
      <c r="OY30" s="42"/>
      <c r="OZ30" s="42"/>
      <c r="PA30" s="42"/>
      <c r="PB30" s="42"/>
      <c r="PC30" s="42"/>
      <c r="PD30" s="42"/>
      <c r="PE30" s="42"/>
      <c r="PF30" s="42"/>
      <c r="PG30" s="42"/>
      <c r="PH30" s="42"/>
      <c r="PI30" s="42"/>
      <c r="PJ30" s="42"/>
      <c r="PK30" s="42"/>
      <c r="PL30" s="42"/>
      <c r="PM30" s="42"/>
      <c r="PN30" s="42"/>
      <c r="PO30" s="42"/>
      <c r="PP30" s="42"/>
      <c r="PQ30" s="42"/>
      <c r="PR30" s="42"/>
      <c r="PS30" s="42"/>
      <c r="PT30" s="42"/>
      <c r="PU30" s="42"/>
      <c r="PV30" s="42"/>
      <c r="PW30" s="42"/>
      <c r="PX30" s="42"/>
      <c r="PY30" s="42"/>
      <c r="PZ30" s="42"/>
      <c r="QA30" s="42"/>
      <c r="QB30" s="42"/>
      <c r="QC30" s="42"/>
      <c r="QD30" s="42"/>
      <c r="QE30" s="42"/>
      <c r="QF30" s="42"/>
      <c r="QG30" s="42"/>
      <c r="QH30" s="42"/>
      <c r="QI30" s="42"/>
      <c r="QJ30" s="42"/>
      <c r="QK30" s="42"/>
      <c r="QL30" s="42"/>
      <c r="QM30" s="42"/>
      <c r="QN30" s="42"/>
      <c r="QO30" s="42"/>
      <c r="QP30" s="42"/>
      <c r="QQ30" s="42"/>
      <c r="QR30" s="42"/>
      <c r="QS30" s="42"/>
      <c r="QT30" s="42"/>
      <c r="QU30" s="42"/>
      <c r="QV30" s="42"/>
      <c r="QW30" s="42"/>
      <c r="QX30" s="42"/>
      <c r="QY30" s="42"/>
      <c r="QZ30" s="42"/>
      <c r="RA30" s="42"/>
      <c r="RB30" s="42"/>
      <c r="RC30" s="42"/>
      <c r="RD30" s="42"/>
      <c r="RE30" s="42"/>
      <c r="RF30" s="42"/>
      <c r="RG30" s="42"/>
      <c r="RH30" s="42"/>
      <c r="RI30" s="42"/>
      <c r="RJ30" s="42"/>
      <c r="RK30" s="42"/>
      <c r="RL30" s="42"/>
      <c r="RM30" s="42"/>
      <c r="RN30" s="42"/>
      <c r="RO30" s="42"/>
      <c r="RP30" s="42"/>
      <c r="RQ30" s="42"/>
      <c r="RR30" s="42"/>
      <c r="RS30" s="42"/>
      <c r="RT30" s="42"/>
      <c r="RU30" s="42"/>
      <c r="RV30" s="42"/>
      <c r="RW30" s="42"/>
      <c r="RX30" s="42"/>
      <c r="RY30" s="42"/>
      <c r="RZ30" s="42"/>
      <c r="SA30" s="42"/>
      <c r="SB30" s="42"/>
      <c r="SC30" s="42"/>
      <c r="SD30" s="42"/>
      <c r="SE30" s="42"/>
      <c r="SF30" s="42"/>
      <c r="SG30" s="42"/>
      <c r="SH30" s="42"/>
      <c r="SI30" s="42"/>
      <c r="SJ30" s="42"/>
      <c r="SK30" s="42"/>
      <c r="SL30" s="42"/>
      <c r="SM30" s="42"/>
      <c r="SN30" s="42"/>
      <c r="SO30" s="42"/>
      <c r="SP30" s="42"/>
      <c r="SQ30" s="42"/>
      <c r="SR30" s="42"/>
      <c r="SS30" s="42"/>
      <c r="ST30" s="42"/>
      <c r="SU30" s="42"/>
      <c r="SV30" s="42"/>
      <c r="SW30" s="42"/>
      <c r="SX30" s="42"/>
      <c r="SY30" s="42"/>
      <c r="SZ30" s="42"/>
      <c r="TA30" s="42"/>
      <c r="TB30" s="42"/>
      <c r="TC30" s="42"/>
      <c r="TD30" s="42"/>
      <c r="TE30" s="42"/>
      <c r="TF30" s="42"/>
      <c r="TG30" s="42"/>
      <c r="TH30" s="42"/>
      <c r="TI30" s="42"/>
      <c r="TJ30" s="42"/>
      <c r="TK30" s="42"/>
      <c r="TL30" s="42"/>
      <c r="TM30" s="42"/>
      <c r="TN30" s="42"/>
      <c r="TO30" s="42"/>
      <c r="TP30" s="42"/>
      <c r="TQ30" s="42"/>
      <c r="TR30" s="42"/>
      <c r="TS30" s="42"/>
      <c r="TT30" s="42"/>
      <c r="TU30" s="42"/>
      <c r="TV30" s="42"/>
      <c r="TW30" s="42"/>
      <c r="TX30" s="42"/>
      <c r="TY30" s="42"/>
      <c r="TZ30" s="42"/>
      <c r="UA30" s="42"/>
      <c r="UB30" s="42"/>
      <c r="UC30" s="42"/>
      <c r="UD30" s="42"/>
      <c r="UE30" s="42"/>
      <c r="UF30" s="42"/>
      <c r="UG30" s="42"/>
      <c r="UH30" s="42"/>
      <c r="UI30" s="42"/>
      <c r="UJ30" s="42"/>
      <c r="UK30" s="42"/>
      <c r="UL30" s="42"/>
      <c r="UM30" s="42"/>
      <c r="UN30" s="42"/>
      <c r="UO30" s="42"/>
      <c r="UP30" s="42"/>
      <c r="UQ30" s="42"/>
      <c r="UR30" s="42"/>
      <c r="US30" s="42"/>
      <c r="UT30" s="42"/>
      <c r="UU30" s="42"/>
      <c r="UV30" s="42"/>
      <c r="UW30" s="42"/>
      <c r="UX30" s="42"/>
      <c r="UY30" s="42"/>
      <c r="UZ30" s="42"/>
      <c r="VA30" s="42"/>
      <c r="VB30" s="42"/>
      <c r="VC30" s="42"/>
      <c r="VD30" s="42"/>
      <c r="VE30" s="42"/>
      <c r="VF30" s="42"/>
      <c r="VG30" s="42"/>
      <c r="VH30" s="42"/>
      <c r="VI30" s="42"/>
      <c r="VJ30" s="42"/>
      <c r="VK30" s="42"/>
      <c r="VL30" s="42"/>
      <c r="VM30" s="42"/>
      <c r="VN30" s="42"/>
      <c r="VO30" s="42"/>
      <c r="VP30" s="42"/>
      <c r="VQ30" s="42"/>
      <c r="VR30" s="42"/>
      <c r="VS30" s="42"/>
      <c r="VT30" s="42"/>
      <c r="VU30" s="42"/>
      <c r="VV30" s="42"/>
      <c r="VW30" s="42"/>
      <c r="VX30" s="42"/>
      <c r="VY30" s="42"/>
      <c r="VZ30" s="42"/>
      <c r="WA30" s="42"/>
      <c r="WB30" s="42"/>
      <c r="WC30" s="42"/>
      <c r="WD30" s="42"/>
      <c r="WE30" s="42"/>
      <c r="WF30" s="42"/>
      <c r="WG30" s="42"/>
      <c r="WH30" s="42"/>
      <c r="WI30" s="42"/>
      <c r="WJ30" s="42"/>
      <c r="WK30" s="42"/>
      <c r="WL30" s="42"/>
      <c r="WM30" s="42"/>
      <c r="WN30" s="42"/>
      <c r="WO30" s="42"/>
      <c r="WP30" s="42"/>
      <c r="WQ30" s="42"/>
      <c r="WR30" s="42"/>
      <c r="WS30" s="42"/>
      <c r="WT30" s="42"/>
      <c r="WU30" s="42"/>
      <c r="WV30" s="42"/>
      <c r="WW30" s="42"/>
      <c r="WX30" s="42"/>
      <c r="WY30" s="42"/>
      <c r="WZ30" s="42"/>
      <c r="XA30" s="42"/>
      <c r="XB30" s="42"/>
      <c r="XC30" s="42"/>
      <c r="XD30" s="42"/>
      <c r="XE30" s="42"/>
      <c r="XF30" s="42"/>
      <c r="XG30" s="42"/>
      <c r="XH30" s="42"/>
      <c r="XI30" s="42"/>
      <c r="XJ30" s="42"/>
      <c r="XK30" s="42"/>
      <c r="XL30" s="42"/>
      <c r="XM30" s="42"/>
      <c r="XN30" s="42"/>
      <c r="XO30" s="42"/>
      <c r="XP30" s="42"/>
      <c r="XQ30" s="42"/>
      <c r="XR30" s="42"/>
      <c r="XS30" s="42"/>
      <c r="XT30" s="42"/>
      <c r="XU30" s="42"/>
      <c r="XV30" s="42"/>
      <c r="XW30" s="42"/>
      <c r="XX30" s="42"/>
      <c r="XY30" s="42"/>
      <c r="XZ30" s="42"/>
      <c r="YA30" s="42"/>
      <c r="YB30" s="42"/>
      <c r="YC30" s="42"/>
      <c r="YD30" s="42"/>
      <c r="YE30" s="42"/>
      <c r="YF30" s="42"/>
      <c r="YG30" s="42"/>
      <c r="YH30" s="42"/>
      <c r="YI30" s="42"/>
      <c r="YJ30" s="42"/>
      <c r="YK30" s="42"/>
      <c r="YL30" s="42"/>
      <c r="YM30" s="42"/>
      <c r="YN30" s="42"/>
      <c r="YO30" s="42"/>
      <c r="YP30" s="42"/>
      <c r="YQ30" s="42"/>
      <c r="YR30" s="42"/>
      <c r="YS30" s="42"/>
      <c r="YT30" s="42"/>
      <c r="YU30" s="42"/>
      <c r="YV30" s="42"/>
      <c r="YW30" s="42"/>
      <c r="YX30" s="42"/>
      <c r="YY30" s="42"/>
      <c r="YZ30" s="42"/>
      <c r="ZA30" s="42"/>
      <c r="ZB30" s="42"/>
      <c r="ZC30" s="42"/>
      <c r="ZD30" s="42"/>
      <c r="ZE30" s="42"/>
      <c r="ZF30" s="42"/>
      <c r="ZG30" s="42"/>
      <c r="ZH30" s="42"/>
      <c r="ZI30" s="42"/>
      <c r="ZJ30" s="42"/>
      <c r="ZK30" s="42"/>
      <c r="ZL30" s="42"/>
      <c r="ZM30" s="42"/>
      <c r="ZN30" s="42"/>
      <c r="ZO30" s="42"/>
      <c r="ZP30" s="42"/>
      <c r="ZQ30" s="42"/>
      <c r="ZR30" s="42"/>
      <c r="ZS30" s="42"/>
      <c r="ZT30" s="42"/>
      <c r="ZU30" s="42"/>
      <c r="ZV30" s="42"/>
      <c r="ZW30" s="42"/>
      <c r="ZX30" s="42"/>
      <c r="ZY30" s="42"/>
      <c r="ZZ30" s="42"/>
      <c r="AAA30" s="42"/>
      <c r="AAB30" s="42"/>
      <c r="AAC30" s="42"/>
      <c r="AAD30" s="42"/>
      <c r="AAE30" s="42"/>
      <c r="AAF30" s="42"/>
      <c r="AAG30" s="42"/>
      <c r="AAH30" s="42"/>
      <c r="AAI30" s="42"/>
      <c r="AAJ30" s="42"/>
      <c r="AAK30" s="42"/>
      <c r="AAL30" s="42"/>
      <c r="AAM30" s="42"/>
      <c r="AAN30" s="42"/>
      <c r="AAO30" s="42"/>
      <c r="AAP30" s="42"/>
      <c r="AAQ30" s="42"/>
      <c r="AAR30" s="42"/>
      <c r="AAS30" s="42"/>
      <c r="AAT30" s="42"/>
      <c r="AAU30" s="42"/>
      <c r="AAV30" s="42"/>
      <c r="AAW30" s="42"/>
      <c r="AAX30" s="42"/>
      <c r="AAY30" s="42"/>
      <c r="AAZ30" s="42"/>
      <c r="ABA30" s="42"/>
      <c r="ABB30" s="42"/>
      <c r="ABC30" s="42"/>
      <c r="ABD30" s="42"/>
      <c r="ABE30" s="42"/>
      <c r="ABF30" s="42"/>
      <c r="ABG30" s="42"/>
      <c r="ABH30" s="42"/>
      <c r="ABI30" s="42"/>
      <c r="ABJ30" s="42"/>
      <c r="ABK30" s="42"/>
      <c r="ABL30" s="42"/>
      <c r="ABM30" s="42"/>
      <c r="ABN30" s="42"/>
      <c r="ABO30" s="42"/>
      <c r="ABP30" s="42"/>
      <c r="ABQ30" s="42"/>
      <c r="ABR30" s="42"/>
      <c r="ABS30" s="42"/>
      <c r="ABT30" s="42"/>
      <c r="ABU30" s="42"/>
      <c r="ABV30" s="42"/>
      <c r="ABW30" s="42"/>
      <c r="ABX30" s="42"/>
      <c r="ABY30" s="42"/>
      <c r="ABZ30" s="42"/>
      <c r="ACA30" s="42"/>
      <c r="ACB30" s="42"/>
      <c r="ACC30" s="42"/>
      <c r="ACD30" s="42"/>
      <c r="ACE30" s="42"/>
      <c r="ACF30" s="42"/>
      <c r="ACG30" s="42"/>
      <c r="ACH30" s="42"/>
      <c r="ACI30" s="42"/>
      <c r="ACJ30" s="42"/>
      <c r="ACK30" s="42"/>
      <c r="ACL30" s="42"/>
      <c r="ACM30" s="42"/>
      <c r="ACN30" s="42"/>
      <c r="ACO30" s="42"/>
      <c r="ACP30" s="42"/>
      <c r="ACQ30" s="42"/>
      <c r="ACR30" s="42"/>
      <c r="ACS30" s="42"/>
      <c r="ACT30" s="42"/>
      <c r="ACU30" s="42"/>
      <c r="ACV30" s="42"/>
      <c r="ACW30" s="42"/>
      <c r="ACX30" s="42"/>
      <c r="ACY30" s="42"/>
      <c r="ACZ30" s="42"/>
      <c r="ADA30" s="42"/>
      <c r="ADB30" s="42"/>
      <c r="ADC30" s="42"/>
      <c r="ADD30" s="42"/>
      <c r="ADE30" s="42"/>
      <c r="ADF30" s="42"/>
      <c r="ADG30" s="42"/>
      <c r="ADH30" s="42"/>
      <c r="ADI30" s="42"/>
      <c r="ADJ30" s="42"/>
      <c r="ADK30" s="42"/>
      <c r="ADL30" s="42"/>
      <c r="ADM30" s="42"/>
      <c r="ADN30" s="42"/>
      <c r="ADO30" s="42"/>
      <c r="ADP30" s="42"/>
      <c r="ADQ30" s="42"/>
      <c r="ADR30" s="42"/>
      <c r="ADS30" s="42"/>
      <c r="ADT30" s="42"/>
      <c r="ADU30" s="42"/>
      <c r="ADV30" s="42"/>
      <c r="ADW30" s="42"/>
      <c r="ADX30" s="42"/>
      <c r="ADY30" s="42"/>
      <c r="ADZ30" s="42"/>
      <c r="AEA30" s="42"/>
      <c r="AEB30" s="42"/>
      <c r="AEC30" s="42"/>
      <c r="AED30" s="42"/>
      <c r="AEE30" s="42"/>
      <c r="AEF30" s="42"/>
      <c r="AEG30" s="42"/>
      <c r="AEH30" s="42"/>
      <c r="AEI30" s="42"/>
      <c r="AEJ30" s="42"/>
      <c r="AEK30" s="42"/>
      <c r="AEL30" s="42"/>
      <c r="AEM30" s="42"/>
      <c r="AEN30" s="42"/>
      <c r="AEO30" s="42"/>
      <c r="AEP30" s="42"/>
      <c r="AEQ30" s="42"/>
      <c r="AER30" s="42"/>
      <c r="AES30" s="42"/>
      <c r="AET30" s="42"/>
      <c r="AEU30" s="42"/>
      <c r="AEV30" s="42"/>
      <c r="AEW30" s="42"/>
      <c r="AEX30" s="42"/>
      <c r="AEY30" s="42"/>
      <c r="AEZ30" s="42"/>
      <c r="AFA30" s="42"/>
      <c r="AFB30" s="42"/>
      <c r="AFC30" s="42"/>
      <c r="AFD30" s="42"/>
      <c r="AFE30" s="42"/>
      <c r="AFF30" s="42"/>
      <c r="AFG30" s="42"/>
      <c r="AFH30" s="42"/>
      <c r="AFI30" s="42"/>
      <c r="AFJ30" s="42"/>
      <c r="AFK30" s="42"/>
      <c r="AFL30" s="42"/>
      <c r="AFM30" s="42"/>
      <c r="AFN30" s="42"/>
      <c r="AFO30" s="42"/>
      <c r="AFP30" s="42"/>
      <c r="AFQ30" s="42"/>
      <c r="AFR30" s="42"/>
      <c r="AFS30" s="42"/>
      <c r="AFT30" s="42"/>
      <c r="AFU30" s="42"/>
      <c r="AFV30" s="42"/>
      <c r="AFW30" s="42"/>
      <c r="AFX30" s="42"/>
      <c r="AFY30" s="42"/>
      <c r="AFZ30" s="42"/>
      <c r="AGA30" s="42"/>
      <c r="AGB30" s="42"/>
      <c r="AGC30" s="42"/>
      <c r="AGD30" s="42"/>
      <c r="AGE30" s="42"/>
      <c r="AGF30" s="42"/>
      <c r="AGG30" s="42"/>
      <c r="AGH30" s="42"/>
      <c r="AGI30" s="42"/>
      <c r="AGJ30" s="42"/>
      <c r="AGK30" s="42"/>
      <c r="AGL30" s="42"/>
      <c r="AGM30" s="42"/>
      <c r="AGN30" s="42"/>
      <c r="AGO30" s="42"/>
      <c r="AGP30" s="42"/>
      <c r="AGQ30" s="42"/>
      <c r="AGR30" s="42"/>
      <c r="AGS30" s="42"/>
      <c r="AGT30" s="42"/>
      <c r="AGU30" s="42"/>
      <c r="AGV30" s="42"/>
      <c r="AGW30" s="42"/>
      <c r="AGX30" s="42"/>
      <c r="AGY30" s="42"/>
      <c r="AGZ30" s="42"/>
      <c r="AHA30" s="42"/>
      <c r="AHB30" s="42"/>
      <c r="AHC30" s="42"/>
      <c r="AHD30" s="42"/>
      <c r="AHE30" s="42"/>
      <c r="AHF30" s="42"/>
      <c r="AHG30" s="42"/>
      <c r="AHH30" s="42"/>
      <c r="AHI30" s="42"/>
      <c r="AHJ30" s="42"/>
      <c r="AHK30" s="42"/>
      <c r="AHL30" s="42"/>
      <c r="AHM30" s="42"/>
      <c r="AHN30" s="42"/>
      <c r="AHO30" s="42"/>
      <c r="AHP30" s="42"/>
      <c r="AHQ30" s="42"/>
      <c r="AHR30" s="42"/>
      <c r="AHS30" s="42"/>
      <c r="AHT30" s="42"/>
      <c r="AHU30" s="42"/>
      <c r="AHV30" s="42"/>
      <c r="AHW30" s="42"/>
      <c r="AHX30" s="42"/>
      <c r="AHY30" s="42"/>
      <c r="AHZ30" s="42"/>
      <c r="AIA30" s="42"/>
      <c r="AIB30" s="42"/>
      <c r="AIC30" s="42"/>
      <c r="AID30" s="42"/>
      <c r="AIE30" s="42"/>
      <c r="AIF30" s="42"/>
      <c r="AIG30" s="42"/>
      <c r="AIH30" s="42"/>
      <c r="AII30" s="42"/>
      <c r="AIJ30" s="42"/>
      <c r="AIK30" s="42"/>
      <c r="AIL30" s="42"/>
      <c r="AIM30" s="42"/>
      <c r="AIN30" s="42"/>
      <c r="AIO30" s="42"/>
      <c r="AIP30" s="42"/>
      <c r="AIQ30" s="42"/>
      <c r="AIR30" s="42"/>
      <c r="AIS30" s="42"/>
      <c r="AIT30" s="42"/>
      <c r="AIU30" s="42"/>
      <c r="AIV30" s="42"/>
      <c r="AIW30" s="42"/>
      <c r="AIX30" s="42"/>
      <c r="AIY30" s="42"/>
      <c r="AIZ30" s="42"/>
      <c r="AJA30" s="42"/>
      <c r="AJB30" s="42"/>
      <c r="AJC30" s="42"/>
      <c r="AJD30" s="42"/>
      <c r="AJE30" s="42"/>
      <c r="AJF30" s="42"/>
      <c r="AJG30" s="42"/>
      <c r="AJH30" s="42"/>
      <c r="AJI30" s="42"/>
      <c r="AJJ30" s="42"/>
      <c r="AJK30" s="42"/>
      <c r="AJL30" s="42"/>
      <c r="AJM30" s="42"/>
      <c r="AJN30" s="42"/>
      <c r="AJO30" s="42"/>
      <c r="AJP30" s="42"/>
      <c r="AJQ30" s="42"/>
      <c r="AJR30" s="42"/>
      <c r="AJS30" s="42"/>
      <c r="AJT30" s="42"/>
      <c r="AJU30" s="42"/>
      <c r="AJV30" s="42"/>
      <c r="AJW30" s="42"/>
      <c r="AJX30" s="42"/>
      <c r="AJY30" s="42"/>
      <c r="AJZ30" s="42"/>
      <c r="AKA30" s="42"/>
      <c r="AKB30" s="42"/>
      <c r="AKC30" s="42"/>
      <c r="AKD30" s="42"/>
      <c r="AKE30" s="42"/>
      <c r="AKF30" s="42"/>
      <c r="AKG30" s="42"/>
      <c r="AKH30" s="42"/>
      <c r="AKI30" s="42"/>
      <c r="AKJ30" s="42"/>
      <c r="AKK30" s="42"/>
      <c r="AKL30" s="42"/>
      <c r="AKM30" s="42"/>
      <c r="AKN30" s="42"/>
      <c r="AKO30" s="42"/>
      <c r="AKP30" s="42"/>
      <c r="AKQ30" s="42"/>
      <c r="AKR30" s="42"/>
      <c r="AKS30" s="42"/>
      <c r="AKT30" s="42"/>
      <c r="AKU30" s="42"/>
      <c r="AKV30" s="42"/>
      <c r="AKW30" s="42"/>
      <c r="AKX30" s="42"/>
      <c r="AKY30" s="42"/>
      <c r="AKZ30" s="42"/>
      <c r="ALA30" s="42"/>
      <c r="ALB30" s="42"/>
      <c r="ALC30" s="42"/>
      <c r="ALD30" s="42"/>
      <c r="ALE30" s="42"/>
      <c r="ALF30" s="42"/>
      <c r="ALG30" s="42"/>
      <c r="ALH30" s="42"/>
      <c r="ALI30" s="42"/>
      <c r="ALJ30" s="42"/>
      <c r="ALK30" s="42"/>
      <c r="ALL30" s="42"/>
      <c r="ALM30" s="42"/>
      <c r="ALN30" s="42"/>
      <c r="ALO30" s="42"/>
      <c r="ALP30" s="42"/>
      <c r="ALQ30" s="42"/>
      <c r="ALR30" s="42"/>
      <c r="ALS30" s="42"/>
      <c r="ALT30" s="42"/>
      <c r="ALU30" s="42"/>
      <c r="ALV30" s="42"/>
      <c r="ALW30" s="42"/>
      <c r="ALX30" s="42"/>
      <c r="ALY30" s="42"/>
      <c r="ALZ30" s="42"/>
      <c r="AMA30" s="42"/>
      <c r="AMB30" s="42"/>
      <c r="AMC30" s="42"/>
      <c r="AMD30" s="42"/>
      <c r="AME30" s="42"/>
      <c r="AMF30" s="42"/>
      <c r="AMG30" s="42"/>
      <c r="AMH30" s="42"/>
    </row>
    <row r="31" spans="1:1024" s="34" customFormat="1" ht="60" x14ac:dyDescent="0.25">
      <c r="A31" s="48" t="s">
        <v>66</v>
      </c>
      <c r="B31" s="49">
        <f>SUM(B28:B30)</f>
        <v>17058594</v>
      </c>
      <c r="C31" s="54"/>
      <c r="D31" s="46" t="s">
        <v>336</v>
      </c>
      <c r="E31" s="47">
        <f>'CSGYK mérleg'!D44</f>
        <v>1266698</v>
      </c>
      <c r="F31" s="54"/>
      <c r="G31" s="54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2"/>
      <c r="KI31" s="42"/>
      <c r="KJ31" s="42"/>
      <c r="KK31" s="42"/>
      <c r="KL31" s="42"/>
      <c r="KM31" s="42"/>
      <c r="KN31" s="42"/>
      <c r="KO31" s="42"/>
      <c r="KP31" s="42"/>
      <c r="KQ31" s="42"/>
      <c r="KR31" s="42"/>
      <c r="KS31" s="42"/>
      <c r="KT31" s="42"/>
      <c r="KU31" s="42"/>
      <c r="KV31" s="42"/>
      <c r="KW31" s="42"/>
      <c r="KX31" s="42"/>
      <c r="KY31" s="42"/>
      <c r="KZ31" s="42"/>
      <c r="LA31" s="42"/>
      <c r="LB31" s="42"/>
      <c r="LC31" s="42"/>
      <c r="LD31" s="42"/>
      <c r="LE31" s="42"/>
      <c r="LF31" s="42"/>
      <c r="LG31" s="42"/>
      <c r="LH31" s="42"/>
      <c r="LI31" s="42"/>
      <c r="LJ31" s="42"/>
      <c r="LK31" s="42"/>
      <c r="LL31" s="42"/>
      <c r="LM31" s="42"/>
      <c r="LN31" s="42"/>
      <c r="LO31" s="42"/>
      <c r="LP31" s="42"/>
      <c r="LQ31" s="42"/>
      <c r="LR31" s="42"/>
      <c r="LS31" s="42"/>
      <c r="LT31" s="42"/>
      <c r="LU31" s="42"/>
      <c r="LV31" s="42"/>
      <c r="LW31" s="42"/>
      <c r="LX31" s="42"/>
      <c r="LY31" s="42"/>
      <c r="LZ31" s="42"/>
      <c r="MA31" s="42"/>
      <c r="MB31" s="42"/>
      <c r="MC31" s="42"/>
      <c r="MD31" s="42"/>
      <c r="ME31" s="42"/>
      <c r="MF31" s="42"/>
      <c r="MG31" s="42"/>
      <c r="MH31" s="42"/>
      <c r="MI31" s="42"/>
      <c r="MJ31" s="42"/>
      <c r="MK31" s="42"/>
      <c r="ML31" s="42"/>
      <c r="MM31" s="42"/>
      <c r="MN31" s="42"/>
      <c r="MO31" s="42"/>
      <c r="MP31" s="42"/>
      <c r="MQ31" s="42"/>
      <c r="MR31" s="42"/>
      <c r="MS31" s="42"/>
      <c r="MT31" s="42"/>
      <c r="MU31" s="42"/>
      <c r="MV31" s="42"/>
      <c r="MW31" s="42"/>
      <c r="MX31" s="42"/>
      <c r="MY31" s="42"/>
      <c r="MZ31" s="42"/>
      <c r="NA31" s="42"/>
      <c r="NB31" s="42"/>
      <c r="NC31" s="42"/>
      <c r="ND31" s="42"/>
      <c r="NE31" s="42"/>
      <c r="NF31" s="42"/>
      <c r="NG31" s="42"/>
      <c r="NH31" s="42"/>
      <c r="NI31" s="42"/>
      <c r="NJ31" s="42"/>
      <c r="NK31" s="42"/>
      <c r="NL31" s="42"/>
      <c r="NM31" s="42"/>
      <c r="NN31" s="42"/>
      <c r="NO31" s="42"/>
      <c r="NP31" s="42"/>
      <c r="NQ31" s="42"/>
      <c r="NR31" s="42"/>
      <c r="NS31" s="42"/>
      <c r="NT31" s="42"/>
      <c r="NU31" s="42"/>
      <c r="NV31" s="42"/>
      <c r="NW31" s="42"/>
      <c r="NX31" s="42"/>
      <c r="NY31" s="42"/>
      <c r="NZ31" s="42"/>
      <c r="OA31" s="42"/>
      <c r="OB31" s="42"/>
      <c r="OC31" s="42"/>
      <c r="OD31" s="42"/>
      <c r="OE31" s="42"/>
      <c r="OF31" s="42"/>
      <c r="OG31" s="42"/>
      <c r="OH31" s="42"/>
      <c r="OI31" s="42"/>
      <c r="OJ31" s="42"/>
      <c r="OK31" s="42"/>
      <c r="OL31" s="42"/>
      <c r="OM31" s="42"/>
      <c r="ON31" s="42"/>
      <c r="OO31" s="42"/>
      <c r="OP31" s="42"/>
      <c r="OQ31" s="42"/>
      <c r="OR31" s="42"/>
      <c r="OS31" s="42"/>
      <c r="OT31" s="42"/>
      <c r="OU31" s="42"/>
      <c r="OV31" s="42"/>
      <c r="OW31" s="42"/>
      <c r="OX31" s="42"/>
      <c r="OY31" s="42"/>
      <c r="OZ31" s="42"/>
      <c r="PA31" s="42"/>
      <c r="PB31" s="42"/>
      <c r="PC31" s="42"/>
      <c r="PD31" s="42"/>
      <c r="PE31" s="42"/>
      <c r="PF31" s="42"/>
      <c r="PG31" s="42"/>
      <c r="PH31" s="42"/>
      <c r="PI31" s="42"/>
      <c r="PJ31" s="42"/>
      <c r="PK31" s="42"/>
      <c r="PL31" s="42"/>
      <c r="PM31" s="42"/>
      <c r="PN31" s="42"/>
      <c r="PO31" s="42"/>
      <c r="PP31" s="42"/>
      <c r="PQ31" s="42"/>
      <c r="PR31" s="42"/>
      <c r="PS31" s="42"/>
      <c r="PT31" s="42"/>
      <c r="PU31" s="42"/>
      <c r="PV31" s="42"/>
      <c r="PW31" s="42"/>
      <c r="PX31" s="42"/>
      <c r="PY31" s="42"/>
      <c r="PZ31" s="42"/>
      <c r="QA31" s="42"/>
      <c r="QB31" s="42"/>
      <c r="QC31" s="42"/>
      <c r="QD31" s="42"/>
      <c r="QE31" s="42"/>
      <c r="QF31" s="42"/>
      <c r="QG31" s="42"/>
      <c r="QH31" s="42"/>
      <c r="QI31" s="42"/>
      <c r="QJ31" s="42"/>
      <c r="QK31" s="42"/>
      <c r="QL31" s="42"/>
      <c r="QM31" s="42"/>
      <c r="QN31" s="42"/>
      <c r="QO31" s="42"/>
      <c r="QP31" s="42"/>
      <c r="QQ31" s="42"/>
      <c r="QR31" s="42"/>
      <c r="QS31" s="42"/>
      <c r="QT31" s="42"/>
      <c r="QU31" s="42"/>
      <c r="QV31" s="42"/>
      <c r="QW31" s="42"/>
      <c r="QX31" s="42"/>
      <c r="QY31" s="42"/>
      <c r="QZ31" s="42"/>
      <c r="RA31" s="42"/>
      <c r="RB31" s="42"/>
      <c r="RC31" s="42"/>
      <c r="RD31" s="42"/>
      <c r="RE31" s="42"/>
      <c r="RF31" s="42"/>
      <c r="RG31" s="42"/>
      <c r="RH31" s="42"/>
      <c r="RI31" s="42"/>
      <c r="RJ31" s="42"/>
      <c r="RK31" s="42"/>
      <c r="RL31" s="42"/>
      <c r="RM31" s="42"/>
      <c r="RN31" s="42"/>
      <c r="RO31" s="42"/>
      <c r="RP31" s="42"/>
      <c r="RQ31" s="42"/>
      <c r="RR31" s="42"/>
      <c r="RS31" s="42"/>
      <c r="RT31" s="42"/>
      <c r="RU31" s="42"/>
      <c r="RV31" s="42"/>
      <c r="RW31" s="42"/>
      <c r="RX31" s="42"/>
      <c r="RY31" s="42"/>
      <c r="RZ31" s="42"/>
      <c r="SA31" s="42"/>
      <c r="SB31" s="42"/>
      <c r="SC31" s="42"/>
      <c r="SD31" s="42"/>
      <c r="SE31" s="42"/>
      <c r="SF31" s="42"/>
      <c r="SG31" s="42"/>
      <c r="SH31" s="42"/>
      <c r="SI31" s="42"/>
      <c r="SJ31" s="42"/>
      <c r="SK31" s="42"/>
      <c r="SL31" s="42"/>
      <c r="SM31" s="42"/>
      <c r="SN31" s="42"/>
      <c r="SO31" s="42"/>
      <c r="SP31" s="42"/>
      <c r="SQ31" s="42"/>
      <c r="SR31" s="42"/>
      <c r="SS31" s="42"/>
      <c r="ST31" s="42"/>
      <c r="SU31" s="42"/>
      <c r="SV31" s="42"/>
      <c r="SW31" s="42"/>
      <c r="SX31" s="42"/>
      <c r="SY31" s="42"/>
      <c r="SZ31" s="42"/>
      <c r="TA31" s="42"/>
      <c r="TB31" s="42"/>
      <c r="TC31" s="42"/>
      <c r="TD31" s="42"/>
      <c r="TE31" s="42"/>
      <c r="TF31" s="42"/>
      <c r="TG31" s="42"/>
      <c r="TH31" s="42"/>
      <c r="TI31" s="42"/>
      <c r="TJ31" s="42"/>
      <c r="TK31" s="42"/>
      <c r="TL31" s="42"/>
      <c r="TM31" s="42"/>
      <c r="TN31" s="42"/>
      <c r="TO31" s="42"/>
      <c r="TP31" s="42"/>
      <c r="TQ31" s="42"/>
      <c r="TR31" s="42"/>
      <c r="TS31" s="42"/>
      <c r="TT31" s="42"/>
      <c r="TU31" s="42"/>
      <c r="TV31" s="42"/>
      <c r="TW31" s="42"/>
      <c r="TX31" s="42"/>
      <c r="TY31" s="42"/>
      <c r="TZ31" s="42"/>
      <c r="UA31" s="42"/>
      <c r="UB31" s="42"/>
      <c r="UC31" s="42"/>
      <c r="UD31" s="42"/>
      <c r="UE31" s="42"/>
      <c r="UF31" s="42"/>
      <c r="UG31" s="42"/>
      <c r="UH31" s="42"/>
      <c r="UI31" s="42"/>
      <c r="UJ31" s="42"/>
      <c r="UK31" s="42"/>
      <c r="UL31" s="42"/>
      <c r="UM31" s="42"/>
      <c r="UN31" s="42"/>
      <c r="UO31" s="42"/>
      <c r="UP31" s="42"/>
      <c r="UQ31" s="42"/>
      <c r="UR31" s="42"/>
      <c r="US31" s="42"/>
      <c r="UT31" s="42"/>
      <c r="UU31" s="42"/>
      <c r="UV31" s="42"/>
      <c r="UW31" s="42"/>
      <c r="UX31" s="42"/>
      <c r="UY31" s="42"/>
      <c r="UZ31" s="42"/>
      <c r="VA31" s="42"/>
      <c r="VB31" s="42"/>
      <c r="VC31" s="42"/>
      <c r="VD31" s="42"/>
      <c r="VE31" s="42"/>
      <c r="VF31" s="42"/>
      <c r="VG31" s="42"/>
      <c r="VH31" s="42"/>
      <c r="VI31" s="42"/>
      <c r="VJ31" s="42"/>
      <c r="VK31" s="42"/>
      <c r="VL31" s="42"/>
      <c r="VM31" s="42"/>
      <c r="VN31" s="42"/>
      <c r="VO31" s="42"/>
      <c r="VP31" s="42"/>
      <c r="VQ31" s="42"/>
      <c r="VR31" s="42"/>
      <c r="VS31" s="42"/>
      <c r="VT31" s="42"/>
      <c r="VU31" s="42"/>
      <c r="VV31" s="42"/>
      <c r="VW31" s="42"/>
      <c r="VX31" s="42"/>
      <c r="VY31" s="42"/>
      <c r="VZ31" s="42"/>
      <c r="WA31" s="42"/>
      <c r="WB31" s="42"/>
      <c r="WC31" s="42"/>
      <c r="WD31" s="42"/>
      <c r="WE31" s="42"/>
      <c r="WF31" s="42"/>
      <c r="WG31" s="42"/>
      <c r="WH31" s="42"/>
      <c r="WI31" s="42"/>
      <c r="WJ31" s="42"/>
      <c r="WK31" s="42"/>
      <c r="WL31" s="42"/>
      <c r="WM31" s="42"/>
      <c r="WN31" s="42"/>
      <c r="WO31" s="42"/>
      <c r="WP31" s="42"/>
      <c r="WQ31" s="42"/>
      <c r="WR31" s="42"/>
      <c r="WS31" s="42"/>
      <c r="WT31" s="42"/>
      <c r="WU31" s="42"/>
      <c r="WV31" s="42"/>
      <c r="WW31" s="42"/>
      <c r="WX31" s="42"/>
      <c r="WY31" s="42"/>
      <c r="WZ31" s="42"/>
      <c r="XA31" s="42"/>
      <c r="XB31" s="42"/>
      <c r="XC31" s="42"/>
      <c r="XD31" s="42"/>
      <c r="XE31" s="42"/>
      <c r="XF31" s="42"/>
      <c r="XG31" s="42"/>
      <c r="XH31" s="42"/>
      <c r="XI31" s="42"/>
      <c r="XJ31" s="42"/>
      <c r="XK31" s="42"/>
      <c r="XL31" s="42"/>
      <c r="XM31" s="42"/>
      <c r="XN31" s="42"/>
      <c r="XO31" s="42"/>
      <c r="XP31" s="42"/>
      <c r="XQ31" s="42"/>
      <c r="XR31" s="42"/>
      <c r="XS31" s="42"/>
      <c r="XT31" s="42"/>
      <c r="XU31" s="42"/>
      <c r="XV31" s="42"/>
      <c r="XW31" s="42"/>
      <c r="XX31" s="42"/>
      <c r="XY31" s="42"/>
      <c r="XZ31" s="42"/>
      <c r="YA31" s="42"/>
      <c r="YB31" s="42"/>
      <c r="YC31" s="42"/>
      <c r="YD31" s="42"/>
      <c r="YE31" s="42"/>
      <c r="YF31" s="42"/>
      <c r="YG31" s="42"/>
      <c r="YH31" s="42"/>
      <c r="YI31" s="42"/>
      <c r="YJ31" s="42"/>
      <c r="YK31" s="42"/>
      <c r="YL31" s="42"/>
      <c r="YM31" s="42"/>
      <c r="YN31" s="42"/>
      <c r="YO31" s="42"/>
      <c r="YP31" s="42"/>
      <c r="YQ31" s="42"/>
      <c r="YR31" s="42"/>
      <c r="YS31" s="42"/>
      <c r="YT31" s="42"/>
      <c r="YU31" s="42"/>
      <c r="YV31" s="42"/>
      <c r="YW31" s="42"/>
      <c r="YX31" s="42"/>
      <c r="YY31" s="42"/>
      <c r="YZ31" s="42"/>
      <c r="ZA31" s="42"/>
      <c r="ZB31" s="42"/>
      <c r="ZC31" s="42"/>
      <c r="ZD31" s="42"/>
      <c r="ZE31" s="42"/>
      <c r="ZF31" s="42"/>
      <c r="ZG31" s="42"/>
      <c r="ZH31" s="42"/>
      <c r="ZI31" s="42"/>
      <c r="ZJ31" s="42"/>
      <c r="ZK31" s="42"/>
      <c r="ZL31" s="42"/>
      <c r="ZM31" s="42"/>
      <c r="ZN31" s="42"/>
      <c r="ZO31" s="42"/>
      <c r="ZP31" s="42"/>
      <c r="ZQ31" s="42"/>
      <c r="ZR31" s="42"/>
      <c r="ZS31" s="42"/>
      <c r="ZT31" s="42"/>
      <c r="ZU31" s="42"/>
      <c r="ZV31" s="42"/>
      <c r="ZW31" s="42"/>
      <c r="ZX31" s="42"/>
      <c r="ZY31" s="42"/>
      <c r="ZZ31" s="42"/>
      <c r="AAA31" s="42"/>
      <c r="AAB31" s="42"/>
      <c r="AAC31" s="42"/>
      <c r="AAD31" s="42"/>
      <c r="AAE31" s="42"/>
      <c r="AAF31" s="42"/>
      <c r="AAG31" s="42"/>
      <c r="AAH31" s="42"/>
      <c r="AAI31" s="42"/>
      <c r="AAJ31" s="42"/>
      <c r="AAK31" s="42"/>
      <c r="AAL31" s="42"/>
      <c r="AAM31" s="42"/>
      <c r="AAN31" s="42"/>
      <c r="AAO31" s="42"/>
      <c r="AAP31" s="42"/>
      <c r="AAQ31" s="42"/>
      <c r="AAR31" s="42"/>
      <c r="AAS31" s="42"/>
      <c r="AAT31" s="42"/>
      <c r="AAU31" s="42"/>
      <c r="AAV31" s="42"/>
      <c r="AAW31" s="42"/>
      <c r="AAX31" s="42"/>
      <c r="AAY31" s="42"/>
      <c r="AAZ31" s="42"/>
      <c r="ABA31" s="42"/>
      <c r="ABB31" s="42"/>
      <c r="ABC31" s="42"/>
      <c r="ABD31" s="42"/>
      <c r="ABE31" s="42"/>
      <c r="ABF31" s="42"/>
      <c r="ABG31" s="42"/>
      <c r="ABH31" s="42"/>
      <c r="ABI31" s="42"/>
      <c r="ABJ31" s="42"/>
      <c r="ABK31" s="42"/>
      <c r="ABL31" s="42"/>
      <c r="ABM31" s="42"/>
      <c r="ABN31" s="42"/>
      <c r="ABO31" s="42"/>
      <c r="ABP31" s="42"/>
      <c r="ABQ31" s="42"/>
      <c r="ABR31" s="42"/>
      <c r="ABS31" s="42"/>
      <c r="ABT31" s="42"/>
      <c r="ABU31" s="42"/>
      <c r="ABV31" s="42"/>
      <c r="ABW31" s="42"/>
      <c r="ABX31" s="42"/>
      <c r="ABY31" s="42"/>
      <c r="ABZ31" s="42"/>
      <c r="ACA31" s="42"/>
      <c r="ACB31" s="42"/>
      <c r="ACC31" s="42"/>
      <c r="ACD31" s="42"/>
      <c r="ACE31" s="42"/>
      <c r="ACF31" s="42"/>
      <c r="ACG31" s="42"/>
      <c r="ACH31" s="42"/>
      <c r="ACI31" s="42"/>
      <c r="ACJ31" s="42"/>
      <c r="ACK31" s="42"/>
      <c r="ACL31" s="42"/>
      <c r="ACM31" s="42"/>
      <c r="ACN31" s="42"/>
      <c r="ACO31" s="42"/>
      <c r="ACP31" s="42"/>
      <c r="ACQ31" s="42"/>
      <c r="ACR31" s="42"/>
      <c r="ACS31" s="42"/>
      <c r="ACT31" s="42"/>
      <c r="ACU31" s="42"/>
      <c r="ACV31" s="42"/>
      <c r="ACW31" s="42"/>
      <c r="ACX31" s="42"/>
      <c r="ACY31" s="42"/>
      <c r="ACZ31" s="42"/>
      <c r="ADA31" s="42"/>
      <c r="ADB31" s="42"/>
      <c r="ADC31" s="42"/>
      <c r="ADD31" s="42"/>
      <c r="ADE31" s="42"/>
      <c r="ADF31" s="42"/>
      <c r="ADG31" s="42"/>
      <c r="ADH31" s="42"/>
      <c r="ADI31" s="42"/>
      <c r="ADJ31" s="42"/>
      <c r="ADK31" s="42"/>
      <c r="ADL31" s="42"/>
      <c r="ADM31" s="42"/>
      <c r="ADN31" s="42"/>
      <c r="ADO31" s="42"/>
      <c r="ADP31" s="42"/>
      <c r="ADQ31" s="42"/>
      <c r="ADR31" s="42"/>
      <c r="ADS31" s="42"/>
      <c r="ADT31" s="42"/>
      <c r="ADU31" s="42"/>
      <c r="ADV31" s="42"/>
      <c r="ADW31" s="42"/>
      <c r="ADX31" s="42"/>
      <c r="ADY31" s="42"/>
      <c r="ADZ31" s="42"/>
      <c r="AEA31" s="42"/>
      <c r="AEB31" s="42"/>
      <c r="AEC31" s="42"/>
      <c r="AED31" s="42"/>
      <c r="AEE31" s="42"/>
      <c r="AEF31" s="42"/>
      <c r="AEG31" s="42"/>
      <c r="AEH31" s="42"/>
      <c r="AEI31" s="42"/>
      <c r="AEJ31" s="42"/>
      <c r="AEK31" s="42"/>
      <c r="AEL31" s="42"/>
      <c r="AEM31" s="42"/>
      <c r="AEN31" s="42"/>
      <c r="AEO31" s="42"/>
      <c r="AEP31" s="42"/>
      <c r="AEQ31" s="42"/>
      <c r="AER31" s="42"/>
      <c r="AES31" s="42"/>
      <c r="AET31" s="42"/>
      <c r="AEU31" s="42"/>
      <c r="AEV31" s="42"/>
      <c r="AEW31" s="42"/>
      <c r="AEX31" s="42"/>
      <c r="AEY31" s="42"/>
      <c r="AEZ31" s="42"/>
      <c r="AFA31" s="42"/>
      <c r="AFB31" s="42"/>
      <c r="AFC31" s="42"/>
      <c r="AFD31" s="42"/>
      <c r="AFE31" s="42"/>
      <c r="AFF31" s="42"/>
      <c r="AFG31" s="42"/>
      <c r="AFH31" s="42"/>
      <c r="AFI31" s="42"/>
      <c r="AFJ31" s="42"/>
      <c r="AFK31" s="42"/>
      <c r="AFL31" s="42"/>
      <c r="AFM31" s="42"/>
      <c r="AFN31" s="42"/>
      <c r="AFO31" s="42"/>
      <c r="AFP31" s="42"/>
      <c r="AFQ31" s="42"/>
      <c r="AFR31" s="42"/>
      <c r="AFS31" s="42"/>
      <c r="AFT31" s="42"/>
      <c r="AFU31" s="42"/>
      <c r="AFV31" s="42"/>
      <c r="AFW31" s="42"/>
      <c r="AFX31" s="42"/>
      <c r="AFY31" s="42"/>
      <c r="AFZ31" s="42"/>
      <c r="AGA31" s="42"/>
      <c r="AGB31" s="42"/>
      <c r="AGC31" s="42"/>
      <c r="AGD31" s="42"/>
      <c r="AGE31" s="42"/>
      <c r="AGF31" s="42"/>
      <c r="AGG31" s="42"/>
      <c r="AGH31" s="42"/>
      <c r="AGI31" s="42"/>
      <c r="AGJ31" s="42"/>
      <c r="AGK31" s="42"/>
      <c r="AGL31" s="42"/>
      <c r="AGM31" s="42"/>
      <c r="AGN31" s="42"/>
      <c r="AGO31" s="42"/>
      <c r="AGP31" s="42"/>
      <c r="AGQ31" s="42"/>
      <c r="AGR31" s="42"/>
      <c r="AGS31" s="42"/>
      <c r="AGT31" s="42"/>
      <c r="AGU31" s="42"/>
      <c r="AGV31" s="42"/>
      <c r="AGW31" s="42"/>
      <c r="AGX31" s="42"/>
      <c r="AGY31" s="42"/>
      <c r="AGZ31" s="42"/>
      <c r="AHA31" s="42"/>
      <c r="AHB31" s="42"/>
      <c r="AHC31" s="42"/>
      <c r="AHD31" s="42"/>
      <c r="AHE31" s="42"/>
      <c r="AHF31" s="42"/>
      <c r="AHG31" s="42"/>
      <c r="AHH31" s="42"/>
      <c r="AHI31" s="42"/>
      <c r="AHJ31" s="42"/>
      <c r="AHK31" s="42"/>
      <c r="AHL31" s="42"/>
      <c r="AHM31" s="42"/>
      <c r="AHN31" s="42"/>
      <c r="AHO31" s="42"/>
      <c r="AHP31" s="42"/>
      <c r="AHQ31" s="42"/>
      <c r="AHR31" s="42"/>
      <c r="AHS31" s="42"/>
      <c r="AHT31" s="42"/>
      <c r="AHU31" s="42"/>
      <c r="AHV31" s="42"/>
      <c r="AHW31" s="42"/>
      <c r="AHX31" s="42"/>
      <c r="AHY31" s="42"/>
      <c r="AHZ31" s="42"/>
      <c r="AIA31" s="42"/>
      <c r="AIB31" s="42"/>
      <c r="AIC31" s="42"/>
      <c r="AID31" s="42"/>
      <c r="AIE31" s="42"/>
      <c r="AIF31" s="42"/>
      <c r="AIG31" s="42"/>
      <c r="AIH31" s="42"/>
      <c r="AII31" s="42"/>
      <c r="AIJ31" s="42"/>
      <c r="AIK31" s="42"/>
      <c r="AIL31" s="42"/>
      <c r="AIM31" s="42"/>
      <c r="AIN31" s="42"/>
      <c r="AIO31" s="42"/>
      <c r="AIP31" s="42"/>
      <c r="AIQ31" s="42"/>
      <c r="AIR31" s="42"/>
      <c r="AIS31" s="42"/>
      <c r="AIT31" s="42"/>
      <c r="AIU31" s="42"/>
      <c r="AIV31" s="42"/>
      <c r="AIW31" s="42"/>
      <c r="AIX31" s="42"/>
      <c r="AIY31" s="42"/>
      <c r="AIZ31" s="42"/>
      <c r="AJA31" s="42"/>
      <c r="AJB31" s="42"/>
      <c r="AJC31" s="42"/>
      <c r="AJD31" s="42"/>
      <c r="AJE31" s="42"/>
      <c r="AJF31" s="42"/>
      <c r="AJG31" s="42"/>
      <c r="AJH31" s="42"/>
      <c r="AJI31" s="42"/>
      <c r="AJJ31" s="42"/>
      <c r="AJK31" s="42"/>
      <c r="AJL31" s="42"/>
      <c r="AJM31" s="42"/>
      <c r="AJN31" s="42"/>
      <c r="AJO31" s="42"/>
      <c r="AJP31" s="42"/>
      <c r="AJQ31" s="42"/>
      <c r="AJR31" s="42"/>
      <c r="AJS31" s="42"/>
      <c r="AJT31" s="42"/>
      <c r="AJU31" s="42"/>
      <c r="AJV31" s="42"/>
      <c r="AJW31" s="42"/>
      <c r="AJX31" s="42"/>
      <c r="AJY31" s="42"/>
      <c r="AJZ31" s="42"/>
      <c r="AKA31" s="42"/>
      <c r="AKB31" s="42"/>
      <c r="AKC31" s="42"/>
      <c r="AKD31" s="42"/>
      <c r="AKE31" s="42"/>
      <c r="AKF31" s="42"/>
      <c r="AKG31" s="42"/>
      <c r="AKH31" s="42"/>
      <c r="AKI31" s="42"/>
      <c r="AKJ31" s="42"/>
      <c r="AKK31" s="42"/>
      <c r="AKL31" s="42"/>
      <c r="AKM31" s="42"/>
      <c r="AKN31" s="42"/>
      <c r="AKO31" s="42"/>
      <c r="AKP31" s="42"/>
      <c r="AKQ31" s="42"/>
      <c r="AKR31" s="42"/>
      <c r="AKS31" s="42"/>
      <c r="AKT31" s="42"/>
      <c r="AKU31" s="42"/>
      <c r="AKV31" s="42"/>
      <c r="AKW31" s="42"/>
      <c r="AKX31" s="42"/>
      <c r="AKY31" s="42"/>
      <c r="AKZ31" s="42"/>
      <c r="ALA31" s="42"/>
      <c r="ALB31" s="42"/>
      <c r="ALC31" s="42"/>
      <c r="ALD31" s="42"/>
      <c r="ALE31" s="42"/>
      <c r="ALF31" s="42"/>
      <c r="ALG31" s="42"/>
      <c r="ALH31" s="42"/>
      <c r="ALI31" s="42"/>
      <c r="ALJ31" s="42"/>
      <c r="ALK31" s="42"/>
      <c r="ALL31" s="42"/>
      <c r="ALM31" s="42"/>
      <c r="ALN31" s="42"/>
      <c r="ALO31" s="42"/>
      <c r="ALP31" s="42"/>
      <c r="ALQ31" s="42"/>
      <c r="ALR31" s="42"/>
      <c r="ALS31" s="42"/>
      <c r="ALT31" s="42"/>
      <c r="ALU31" s="42"/>
      <c r="ALV31" s="42"/>
      <c r="ALW31" s="42"/>
      <c r="ALX31" s="42"/>
      <c r="ALY31" s="42"/>
      <c r="ALZ31" s="42"/>
      <c r="AMA31" s="42"/>
      <c r="AMB31" s="42"/>
      <c r="AMC31" s="42"/>
      <c r="AMD31" s="42"/>
      <c r="AME31" s="42"/>
      <c r="AMF31" s="42"/>
      <c r="AMG31" s="42"/>
      <c r="AMH31" s="42"/>
    </row>
    <row r="32" spans="1:1024" s="34" customFormat="1" ht="30" x14ac:dyDescent="0.25">
      <c r="A32" s="45"/>
      <c r="B32" s="54"/>
      <c r="C32" s="54"/>
      <c r="D32" s="46" t="s">
        <v>108</v>
      </c>
      <c r="E32" s="47">
        <f>B29-1266698</f>
        <v>1012304</v>
      </c>
      <c r="F32" s="54"/>
      <c r="G32" s="54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2"/>
      <c r="KI32" s="42"/>
      <c r="KJ32" s="42"/>
      <c r="KK32" s="42"/>
      <c r="KL32" s="42"/>
      <c r="KM32" s="42"/>
      <c r="KN32" s="42"/>
      <c r="KO32" s="42"/>
      <c r="KP32" s="42"/>
      <c r="KQ32" s="42"/>
      <c r="KR32" s="42"/>
      <c r="KS32" s="42"/>
      <c r="KT32" s="42"/>
      <c r="KU32" s="42"/>
      <c r="KV32" s="42"/>
      <c r="KW32" s="42"/>
      <c r="KX32" s="42"/>
      <c r="KY32" s="42"/>
      <c r="KZ32" s="42"/>
      <c r="LA32" s="42"/>
      <c r="LB32" s="42"/>
      <c r="LC32" s="42"/>
      <c r="LD32" s="42"/>
      <c r="LE32" s="42"/>
      <c r="LF32" s="42"/>
      <c r="LG32" s="42"/>
      <c r="LH32" s="42"/>
      <c r="LI32" s="42"/>
      <c r="LJ32" s="42"/>
      <c r="LK32" s="42"/>
      <c r="LL32" s="42"/>
      <c r="LM32" s="42"/>
      <c r="LN32" s="42"/>
      <c r="LO32" s="42"/>
      <c r="LP32" s="42"/>
      <c r="LQ32" s="42"/>
      <c r="LR32" s="42"/>
      <c r="LS32" s="42"/>
      <c r="LT32" s="42"/>
      <c r="LU32" s="42"/>
      <c r="LV32" s="42"/>
      <c r="LW32" s="42"/>
      <c r="LX32" s="42"/>
      <c r="LY32" s="42"/>
      <c r="LZ32" s="42"/>
      <c r="MA32" s="42"/>
      <c r="MB32" s="42"/>
      <c r="MC32" s="42"/>
      <c r="MD32" s="42"/>
      <c r="ME32" s="42"/>
      <c r="MF32" s="42"/>
      <c r="MG32" s="42"/>
      <c r="MH32" s="42"/>
      <c r="MI32" s="42"/>
      <c r="MJ32" s="42"/>
      <c r="MK32" s="42"/>
      <c r="ML32" s="42"/>
      <c r="MM32" s="42"/>
      <c r="MN32" s="42"/>
      <c r="MO32" s="42"/>
      <c r="MP32" s="42"/>
      <c r="MQ32" s="42"/>
      <c r="MR32" s="42"/>
      <c r="MS32" s="42"/>
      <c r="MT32" s="42"/>
      <c r="MU32" s="42"/>
      <c r="MV32" s="42"/>
      <c r="MW32" s="42"/>
      <c r="MX32" s="42"/>
      <c r="MY32" s="42"/>
      <c r="MZ32" s="42"/>
      <c r="NA32" s="42"/>
      <c r="NB32" s="42"/>
      <c r="NC32" s="42"/>
      <c r="ND32" s="42"/>
      <c r="NE32" s="42"/>
      <c r="NF32" s="42"/>
      <c r="NG32" s="42"/>
      <c r="NH32" s="42"/>
      <c r="NI32" s="42"/>
      <c r="NJ32" s="42"/>
      <c r="NK32" s="42"/>
      <c r="NL32" s="42"/>
      <c r="NM32" s="42"/>
      <c r="NN32" s="42"/>
      <c r="NO32" s="42"/>
      <c r="NP32" s="42"/>
      <c r="NQ32" s="42"/>
      <c r="NR32" s="42"/>
      <c r="NS32" s="42"/>
      <c r="NT32" s="42"/>
      <c r="NU32" s="42"/>
      <c r="NV32" s="42"/>
      <c r="NW32" s="42"/>
      <c r="NX32" s="42"/>
      <c r="NY32" s="42"/>
      <c r="NZ32" s="42"/>
      <c r="OA32" s="42"/>
      <c r="OB32" s="42"/>
      <c r="OC32" s="42"/>
      <c r="OD32" s="42"/>
      <c r="OE32" s="42"/>
      <c r="OF32" s="42"/>
      <c r="OG32" s="42"/>
      <c r="OH32" s="42"/>
      <c r="OI32" s="42"/>
      <c r="OJ32" s="42"/>
      <c r="OK32" s="42"/>
      <c r="OL32" s="42"/>
      <c r="OM32" s="42"/>
      <c r="ON32" s="42"/>
      <c r="OO32" s="42"/>
      <c r="OP32" s="42"/>
      <c r="OQ32" s="42"/>
      <c r="OR32" s="42"/>
      <c r="OS32" s="42"/>
      <c r="OT32" s="42"/>
      <c r="OU32" s="42"/>
      <c r="OV32" s="42"/>
      <c r="OW32" s="42"/>
      <c r="OX32" s="42"/>
      <c r="OY32" s="42"/>
      <c r="OZ32" s="42"/>
      <c r="PA32" s="42"/>
      <c r="PB32" s="42"/>
      <c r="PC32" s="42"/>
      <c r="PD32" s="42"/>
      <c r="PE32" s="42"/>
      <c r="PF32" s="42"/>
      <c r="PG32" s="42"/>
      <c r="PH32" s="42"/>
      <c r="PI32" s="42"/>
      <c r="PJ32" s="42"/>
      <c r="PK32" s="42"/>
      <c r="PL32" s="42"/>
      <c r="PM32" s="42"/>
      <c r="PN32" s="42"/>
      <c r="PO32" s="42"/>
      <c r="PP32" s="42"/>
      <c r="PQ32" s="42"/>
      <c r="PR32" s="42"/>
      <c r="PS32" s="42"/>
      <c r="PT32" s="42"/>
      <c r="PU32" s="42"/>
      <c r="PV32" s="42"/>
      <c r="PW32" s="42"/>
      <c r="PX32" s="42"/>
      <c r="PY32" s="42"/>
      <c r="PZ32" s="42"/>
      <c r="QA32" s="42"/>
      <c r="QB32" s="42"/>
      <c r="QC32" s="42"/>
      <c r="QD32" s="42"/>
      <c r="QE32" s="42"/>
      <c r="QF32" s="42"/>
      <c r="QG32" s="42"/>
      <c r="QH32" s="42"/>
      <c r="QI32" s="42"/>
      <c r="QJ32" s="42"/>
      <c r="QK32" s="42"/>
      <c r="QL32" s="42"/>
      <c r="QM32" s="42"/>
      <c r="QN32" s="42"/>
      <c r="QO32" s="42"/>
      <c r="QP32" s="42"/>
      <c r="QQ32" s="42"/>
      <c r="QR32" s="42"/>
      <c r="QS32" s="42"/>
      <c r="QT32" s="42"/>
      <c r="QU32" s="42"/>
      <c r="QV32" s="42"/>
      <c r="QW32" s="42"/>
      <c r="QX32" s="42"/>
      <c r="QY32" s="42"/>
      <c r="QZ32" s="42"/>
      <c r="RA32" s="42"/>
      <c r="RB32" s="42"/>
      <c r="RC32" s="42"/>
      <c r="RD32" s="42"/>
      <c r="RE32" s="42"/>
      <c r="RF32" s="42"/>
      <c r="RG32" s="42"/>
      <c r="RH32" s="42"/>
      <c r="RI32" s="42"/>
      <c r="RJ32" s="42"/>
      <c r="RK32" s="42"/>
      <c r="RL32" s="42"/>
      <c r="RM32" s="42"/>
      <c r="RN32" s="42"/>
      <c r="RO32" s="42"/>
      <c r="RP32" s="42"/>
      <c r="RQ32" s="42"/>
      <c r="RR32" s="42"/>
      <c r="RS32" s="42"/>
      <c r="RT32" s="42"/>
      <c r="RU32" s="42"/>
      <c r="RV32" s="42"/>
      <c r="RW32" s="42"/>
      <c r="RX32" s="42"/>
      <c r="RY32" s="42"/>
      <c r="RZ32" s="42"/>
      <c r="SA32" s="42"/>
      <c r="SB32" s="42"/>
      <c r="SC32" s="42"/>
      <c r="SD32" s="42"/>
      <c r="SE32" s="42"/>
      <c r="SF32" s="42"/>
      <c r="SG32" s="42"/>
      <c r="SH32" s="42"/>
      <c r="SI32" s="42"/>
      <c r="SJ32" s="42"/>
      <c r="SK32" s="42"/>
      <c r="SL32" s="42"/>
      <c r="SM32" s="42"/>
      <c r="SN32" s="42"/>
      <c r="SO32" s="42"/>
      <c r="SP32" s="42"/>
      <c r="SQ32" s="42"/>
      <c r="SR32" s="42"/>
      <c r="SS32" s="42"/>
      <c r="ST32" s="42"/>
      <c r="SU32" s="42"/>
      <c r="SV32" s="42"/>
      <c r="SW32" s="42"/>
      <c r="SX32" s="42"/>
      <c r="SY32" s="42"/>
      <c r="SZ32" s="42"/>
      <c r="TA32" s="42"/>
      <c r="TB32" s="42"/>
      <c r="TC32" s="42"/>
      <c r="TD32" s="42"/>
      <c r="TE32" s="42"/>
      <c r="TF32" s="42"/>
      <c r="TG32" s="42"/>
      <c r="TH32" s="42"/>
      <c r="TI32" s="42"/>
      <c r="TJ32" s="42"/>
      <c r="TK32" s="42"/>
      <c r="TL32" s="42"/>
      <c r="TM32" s="42"/>
      <c r="TN32" s="42"/>
      <c r="TO32" s="42"/>
      <c r="TP32" s="42"/>
      <c r="TQ32" s="42"/>
      <c r="TR32" s="42"/>
      <c r="TS32" s="42"/>
      <c r="TT32" s="42"/>
      <c r="TU32" s="42"/>
      <c r="TV32" s="42"/>
      <c r="TW32" s="42"/>
      <c r="TX32" s="42"/>
      <c r="TY32" s="42"/>
      <c r="TZ32" s="42"/>
      <c r="UA32" s="42"/>
      <c r="UB32" s="42"/>
      <c r="UC32" s="42"/>
      <c r="UD32" s="42"/>
      <c r="UE32" s="42"/>
      <c r="UF32" s="42"/>
      <c r="UG32" s="42"/>
      <c r="UH32" s="42"/>
      <c r="UI32" s="42"/>
      <c r="UJ32" s="42"/>
      <c r="UK32" s="42"/>
      <c r="UL32" s="42"/>
      <c r="UM32" s="42"/>
      <c r="UN32" s="42"/>
      <c r="UO32" s="42"/>
      <c r="UP32" s="42"/>
      <c r="UQ32" s="42"/>
      <c r="UR32" s="42"/>
      <c r="US32" s="42"/>
      <c r="UT32" s="42"/>
      <c r="UU32" s="42"/>
      <c r="UV32" s="42"/>
      <c r="UW32" s="42"/>
      <c r="UX32" s="42"/>
      <c r="UY32" s="42"/>
      <c r="UZ32" s="42"/>
      <c r="VA32" s="42"/>
      <c r="VB32" s="42"/>
      <c r="VC32" s="42"/>
      <c r="VD32" s="42"/>
      <c r="VE32" s="42"/>
      <c r="VF32" s="42"/>
      <c r="VG32" s="42"/>
      <c r="VH32" s="42"/>
      <c r="VI32" s="42"/>
      <c r="VJ32" s="42"/>
      <c r="VK32" s="42"/>
      <c r="VL32" s="42"/>
      <c r="VM32" s="42"/>
      <c r="VN32" s="42"/>
      <c r="VO32" s="42"/>
      <c r="VP32" s="42"/>
      <c r="VQ32" s="42"/>
      <c r="VR32" s="42"/>
      <c r="VS32" s="42"/>
      <c r="VT32" s="42"/>
      <c r="VU32" s="42"/>
      <c r="VV32" s="42"/>
      <c r="VW32" s="42"/>
      <c r="VX32" s="42"/>
      <c r="VY32" s="42"/>
      <c r="VZ32" s="42"/>
      <c r="WA32" s="42"/>
      <c r="WB32" s="42"/>
      <c r="WC32" s="42"/>
      <c r="WD32" s="42"/>
      <c r="WE32" s="42"/>
      <c r="WF32" s="42"/>
      <c r="WG32" s="42"/>
      <c r="WH32" s="42"/>
      <c r="WI32" s="42"/>
      <c r="WJ32" s="42"/>
      <c r="WK32" s="42"/>
      <c r="WL32" s="42"/>
      <c r="WM32" s="42"/>
      <c r="WN32" s="42"/>
      <c r="WO32" s="42"/>
      <c r="WP32" s="42"/>
      <c r="WQ32" s="42"/>
      <c r="WR32" s="42"/>
      <c r="WS32" s="42"/>
      <c r="WT32" s="42"/>
      <c r="WU32" s="42"/>
      <c r="WV32" s="42"/>
      <c r="WW32" s="42"/>
      <c r="WX32" s="42"/>
      <c r="WY32" s="42"/>
      <c r="WZ32" s="42"/>
      <c r="XA32" s="42"/>
      <c r="XB32" s="42"/>
      <c r="XC32" s="42"/>
      <c r="XD32" s="42"/>
      <c r="XE32" s="42"/>
      <c r="XF32" s="42"/>
      <c r="XG32" s="42"/>
      <c r="XH32" s="42"/>
      <c r="XI32" s="42"/>
      <c r="XJ32" s="42"/>
      <c r="XK32" s="42"/>
      <c r="XL32" s="42"/>
      <c r="XM32" s="42"/>
      <c r="XN32" s="42"/>
      <c r="XO32" s="42"/>
      <c r="XP32" s="42"/>
      <c r="XQ32" s="42"/>
      <c r="XR32" s="42"/>
      <c r="XS32" s="42"/>
      <c r="XT32" s="42"/>
      <c r="XU32" s="42"/>
      <c r="XV32" s="42"/>
      <c r="XW32" s="42"/>
      <c r="XX32" s="42"/>
      <c r="XY32" s="42"/>
      <c r="XZ32" s="42"/>
      <c r="YA32" s="42"/>
      <c r="YB32" s="42"/>
      <c r="YC32" s="42"/>
      <c r="YD32" s="42"/>
      <c r="YE32" s="42"/>
      <c r="YF32" s="42"/>
      <c r="YG32" s="42"/>
      <c r="YH32" s="42"/>
      <c r="YI32" s="42"/>
      <c r="YJ32" s="42"/>
      <c r="YK32" s="42"/>
      <c r="YL32" s="42"/>
      <c r="YM32" s="42"/>
      <c r="YN32" s="42"/>
      <c r="YO32" s="42"/>
      <c r="YP32" s="42"/>
      <c r="YQ32" s="42"/>
      <c r="YR32" s="42"/>
      <c r="YS32" s="42"/>
      <c r="YT32" s="42"/>
      <c r="YU32" s="42"/>
      <c r="YV32" s="42"/>
      <c r="YW32" s="42"/>
      <c r="YX32" s="42"/>
      <c r="YY32" s="42"/>
      <c r="YZ32" s="42"/>
      <c r="ZA32" s="42"/>
      <c r="ZB32" s="42"/>
      <c r="ZC32" s="42"/>
      <c r="ZD32" s="42"/>
      <c r="ZE32" s="42"/>
      <c r="ZF32" s="42"/>
      <c r="ZG32" s="42"/>
      <c r="ZH32" s="42"/>
      <c r="ZI32" s="42"/>
      <c r="ZJ32" s="42"/>
      <c r="ZK32" s="42"/>
      <c r="ZL32" s="42"/>
      <c r="ZM32" s="42"/>
      <c r="ZN32" s="42"/>
      <c r="ZO32" s="42"/>
      <c r="ZP32" s="42"/>
      <c r="ZQ32" s="42"/>
      <c r="ZR32" s="42"/>
      <c r="ZS32" s="42"/>
      <c r="ZT32" s="42"/>
      <c r="ZU32" s="42"/>
      <c r="ZV32" s="42"/>
      <c r="ZW32" s="42"/>
      <c r="ZX32" s="42"/>
      <c r="ZY32" s="42"/>
      <c r="ZZ32" s="42"/>
      <c r="AAA32" s="42"/>
      <c r="AAB32" s="42"/>
      <c r="AAC32" s="42"/>
      <c r="AAD32" s="42"/>
      <c r="AAE32" s="42"/>
      <c r="AAF32" s="42"/>
      <c r="AAG32" s="42"/>
      <c r="AAH32" s="42"/>
      <c r="AAI32" s="42"/>
      <c r="AAJ32" s="42"/>
      <c r="AAK32" s="42"/>
      <c r="AAL32" s="42"/>
      <c r="AAM32" s="42"/>
      <c r="AAN32" s="42"/>
      <c r="AAO32" s="42"/>
      <c r="AAP32" s="42"/>
      <c r="AAQ32" s="42"/>
      <c r="AAR32" s="42"/>
      <c r="AAS32" s="42"/>
      <c r="AAT32" s="42"/>
      <c r="AAU32" s="42"/>
      <c r="AAV32" s="42"/>
      <c r="AAW32" s="42"/>
      <c r="AAX32" s="42"/>
      <c r="AAY32" s="42"/>
      <c r="AAZ32" s="42"/>
      <c r="ABA32" s="42"/>
      <c r="ABB32" s="42"/>
      <c r="ABC32" s="42"/>
      <c r="ABD32" s="42"/>
      <c r="ABE32" s="42"/>
      <c r="ABF32" s="42"/>
      <c r="ABG32" s="42"/>
      <c r="ABH32" s="42"/>
      <c r="ABI32" s="42"/>
      <c r="ABJ32" s="42"/>
      <c r="ABK32" s="42"/>
      <c r="ABL32" s="42"/>
      <c r="ABM32" s="42"/>
      <c r="ABN32" s="42"/>
      <c r="ABO32" s="42"/>
      <c r="ABP32" s="42"/>
      <c r="ABQ32" s="42"/>
      <c r="ABR32" s="42"/>
      <c r="ABS32" s="42"/>
      <c r="ABT32" s="42"/>
      <c r="ABU32" s="42"/>
      <c r="ABV32" s="42"/>
      <c r="ABW32" s="42"/>
      <c r="ABX32" s="42"/>
      <c r="ABY32" s="42"/>
      <c r="ABZ32" s="42"/>
      <c r="ACA32" s="42"/>
      <c r="ACB32" s="42"/>
      <c r="ACC32" s="42"/>
      <c r="ACD32" s="42"/>
      <c r="ACE32" s="42"/>
      <c r="ACF32" s="42"/>
      <c r="ACG32" s="42"/>
      <c r="ACH32" s="42"/>
      <c r="ACI32" s="42"/>
      <c r="ACJ32" s="42"/>
      <c r="ACK32" s="42"/>
      <c r="ACL32" s="42"/>
      <c r="ACM32" s="42"/>
      <c r="ACN32" s="42"/>
      <c r="ACO32" s="42"/>
      <c r="ACP32" s="42"/>
      <c r="ACQ32" s="42"/>
      <c r="ACR32" s="42"/>
      <c r="ACS32" s="42"/>
      <c r="ACT32" s="42"/>
      <c r="ACU32" s="42"/>
      <c r="ACV32" s="42"/>
      <c r="ACW32" s="42"/>
      <c r="ACX32" s="42"/>
      <c r="ACY32" s="42"/>
      <c r="ACZ32" s="42"/>
      <c r="ADA32" s="42"/>
      <c r="ADB32" s="42"/>
      <c r="ADC32" s="42"/>
      <c r="ADD32" s="42"/>
      <c r="ADE32" s="42"/>
      <c r="ADF32" s="42"/>
      <c r="ADG32" s="42"/>
      <c r="ADH32" s="42"/>
      <c r="ADI32" s="42"/>
      <c r="ADJ32" s="42"/>
      <c r="ADK32" s="42"/>
      <c r="ADL32" s="42"/>
      <c r="ADM32" s="42"/>
      <c r="ADN32" s="42"/>
      <c r="ADO32" s="42"/>
      <c r="ADP32" s="42"/>
      <c r="ADQ32" s="42"/>
      <c r="ADR32" s="42"/>
      <c r="ADS32" s="42"/>
      <c r="ADT32" s="42"/>
      <c r="ADU32" s="42"/>
      <c r="ADV32" s="42"/>
      <c r="ADW32" s="42"/>
      <c r="ADX32" s="42"/>
      <c r="ADY32" s="42"/>
      <c r="ADZ32" s="42"/>
      <c r="AEA32" s="42"/>
      <c r="AEB32" s="42"/>
      <c r="AEC32" s="42"/>
      <c r="AED32" s="42"/>
      <c r="AEE32" s="42"/>
      <c r="AEF32" s="42"/>
      <c r="AEG32" s="42"/>
      <c r="AEH32" s="42"/>
      <c r="AEI32" s="42"/>
      <c r="AEJ32" s="42"/>
      <c r="AEK32" s="42"/>
      <c r="AEL32" s="42"/>
      <c r="AEM32" s="42"/>
      <c r="AEN32" s="42"/>
      <c r="AEO32" s="42"/>
      <c r="AEP32" s="42"/>
      <c r="AEQ32" s="42"/>
      <c r="AER32" s="42"/>
      <c r="AES32" s="42"/>
      <c r="AET32" s="42"/>
      <c r="AEU32" s="42"/>
      <c r="AEV32" s="42"/>
      <c r="AEW32" s="42"/>
      <c r="AEX32" s="42"/>
      <c r="AEY32" s="42"/>
      <c r="AEZ32" s="42"/>
      <c r="AFA32" s="42"/>
      <c r="AFB32" s="42"/>
      <c r="AFC32" s="42"/>
      <c r="AFD32" s="42"/>
      <c r="AFE32" s="42"/>
      <c r="AFF32" s="42"/>
      <c r="AFG32" s="42"/>
      <c r="AFH32" s="42"/>
      <c r="AFI32" s="42"/>
      <c r="AFJ32" s="42"/>
      <c r="AFK32" s="42"/>
      <c r="AFL32" s="42"/>
      <c r="AFM32" s="42"/>
      <c r="AFN32" s="42"/>
      <c r="AFO32" s="42"/>
      <c r="AFP32" s="42"/>
      <c r="AFQ32" s="42"/>
      <c r="AFR32" s="42"/>
      <c r="AFS32" s="42"/>
      <c r="AFT32" s="42"/>
      <c r="AFU32" s="42"/>
      <c r="AFV32" s="42"/>
      <c r="AFW32" s="42"/>
      <c r="AFX32" s="42"/>
      <c r="AFY32" s="42"/>
      <c r="AFZ32" s="42"/>
      <c r="AGA32" s="42"/>
      <c r="AGB32" s="42"/>
      <c r="AGC32" s="42"/>
      <c r="AGD32" s="42"/>
      <c r="AGE32" s="42"/>
      <c r="AGF32" s="42"/>
      <c r="AGG32" s="42"/>
      <c r="AGH32" s="42"/>
      <c r="AGI32" s="42"/>
      <c r="AGJ32" s="42"/>
      <c r="AGK32" s="42"/>
      <c r="AGL32" s="42"/>
      <c r="AGM32" s="42"/>
      <c r="AGN32" s="42"/>
      <c r="AGO32" s="42"/>
      <c r="AGP32" s="42"/>
      <c r="AGQ32" s="42"/>
      <c r="AGR32" s="42"/>
      <c r="AGS32" s="42"/>
      <c r="AGT32" s="42"/>
      <c r="AGU32" s="42"/>
      <c r="AGV32" s="42"/>
      <c r="AGW32" s="42"/>
      <c r="AGX32" s="42"/>
      <c r="AGY32" s="42"/>
      <c r="AGZ32" s="42"/>
      <c r="AHA32" s="42"/>
      <c r="AHB32" s="42"/>
      <c r="AHC32" s="42"/>
      <c r="AHD32" s="42"/>
      <c r="AHE32" s="42"/>
      <c r="AHF32" s="42"/>
      <c r="AHG32" s="42"/>
      <c r="AHH32" s="42"/>
      <c r="AHI32" s="42"/>
      <c r="AHJ32" s="42"/>
      <c r="AHK32" s="42"/>
      <c r="AHL32" s="42"/>
      <c r="AHM32" s="42"/>
      <c r="AHN32" s="42"/>
      <c r="AHO32" s="42"/>
      <c r="AHP32" s="42"/>
      <c r="AHQ32" s="42"/>
      <c r="AHR32" s="42"/>
      <c r="AHS32" s="42"/>
      <c r="AHT32" s="42"/>
      <c r="AHU32" s="42"/>
      <c r="AHV32" s="42"/>
      <c r="AHW32" s="42"/>
      <c r="AHX32" s="42"/>
      <c r="AHY32" s="42"/>
      <c r="AHZ32" s="42"/>
      <c r="AIA32" s="42"/>
      <c r="AIB32" s="42"/>
      <c r="AIC32" s="42"/>
      <c r="AID32" s="42"/>
      <c r="AIE32" s="42"/>
      <c r="AIF32" s="42"/>
      <c r="AIG32" s="42"/>
      <c r="AIH32" s="42"/>
      <c r="AII32" s="42"/>
      <c r="AIJ32" s="42"/>
      <c r="AIK32" s="42"/>
      <c r="AIL32" s="42"/>
      <c r="AIM32" s="42"/>
      <c r="AIN32" s="42"/>
      <c r="AIO32" s="42"/>
      <c r="AIP32" s="42"/>
      <c r="AIQ32" s="42"/>
      <c r="AIR32" s="42"/>
      <c r="AIS32" s="42"/>
      <c r="AIT32" s="42"/>
      <c r="AIU32" s="42"/>
      <c r="AIV32" s="42"/>
      <c r="AIW32" s="42"/>
      <c r="AIX32" s="42"/>
      <c r="AIY32" s="42"/>
      <c r="AIZ32" s="42"/>
      <c r="AJA32" s="42"/>
      <c r="AJB32" s="42"/>
      <c r="AJC32" s="42"/>
      <c r="AJD32" s="42"/>
      <c r="AJE32" s="42"/>
      <c r="AJF32" s="42"/>
      <c r="AJG32" s="42"/>
      <c r="AJH32" s="42"/>
      <c r="AJI32" s="42"/>
      <c r="AJJ32" s="42"/>
      <c r="AJK32" s="42"/>
      <c r="AJL32" s="42"/>
      <c r="AJM32" s="42"/>
      <c r="AJN32" s="42"/>
      <c r="AJO32" s="42"/>
      <c r="AJP32" s="42"/>
      <c r="AJQ32" s="42"/>
      <c r="AJR32" s="42"/>
      <c r="AJS32" s="42"/>
      <c r="AJT32" s="42"/>
      <c r="AJU32" s="42"/>
      <c r="AJV32" s="42"/>
      <c r="AJW32" s="42"/>
      <c r="AJX32" s="42"/>
      <c r="AJY32" s="42"/>
      <c r="AJZ32" s="42"/>
      <c r="AKA32" s="42"/>
      <c r="AKB32" s="42"/>
      <c r="AKC32" s="42"/>
      <c r="AKD32" s="42"/>
      <c r="AKE32" s="42"/>
      <c r="AKF32" s="42"/>
      <c r="AKG32" s="42"/>
      <c r="AKH32" s="42"/>
      <c r="AKI32" s="42"/>
      <c r="AKJ32" s="42"/>
      <c r="AKK32" s="42"/>
      <c r="AKL32" s="42"/>
      <c r="AKM32" s="42"/>
      <c r="AKN32" s="42"/>
      <c r="AKO32" s="42"/>
      <c r="AKP32" s="42"/>
      <c r="AKQ32" s="42"/>
      <c r="AKR32" s="42"/>
      <c r="AKS32" s="42"/>
      <c r="AKT32" s="42"/>
      <c r="AKU32" s="42"/>
      <c r="AKV32" s="42"/>
      <c r="AKW32" s="42"/>
      <c r="AKX32" s="42"/>
      <c r="AKY32" s="42"/>
      <c r="AKZ32" s="42"/>
      <c r="ALA32" s="42"/>
      <c r="ALB32" s="42"/>
      <c r="ALC32" s="42"/>
      <c r="ALD32" s="42"/>
      <c r="ALE32" s="42"/>
      <c r="ALF32" s="42"/>
      <c r="ALG32" s="42"/>
      <c r="ALH32" s="42"/>
      <c r="ALI32" s="42"/>
      <c r="ALJ32" s="42"/>
      <c r="ALK32" s="42"/>
      <c r="ALL32" s="42"/>
      <c r="ALM32" s="42"/>
      <c r="ALN32" s="42"/>
      <c r="ALO32" s="42"/>
      <c r="ALP32" s="42"/>
      <c r="ALQ32" s="42"/>
      <c r="ALR32" s="42"/>
      <c r="ALS32" s="42"/>
      <c r="ALT32" s="42"/>
      <c r="ALU32" s="42"/>
      <c r="ALV32" s="42"/>
      <c r="ALW32" s="42"/>
      <c r="ALX32" s="42"/>
      <c r="ALY32" s="42"/>
      <c r="ALZ32" s="42"/>
      <c r="AMA32" s="42"/>
      <c r="AMB32" s="42"/>
      <c r="AMC32" s="42"/>
      <c r="AMD32" s="42"/>
      <c r="AME32" s="42"/>
      <c r="AMF32" s="42"/>
      <c r="AMG32" s="42"/>
      <c r="AMH32" s="42"/>
    </row>
    <row r="33" spans="1:1024" s="34" customFormat="1" ht="30" x14ac:dyDescent="0.25">
      <c r="A33" s="45"/>
      <c r="B33" s="54"/>
      <c r="C33" s="54"/>
      <c r="D33" s="46" t="s">
        <v>110</v>
      </c>
      <c r="E33" s="47">
        <v>0</v>
      </c>
      <c r="F33" s="54"/>
      <c r="G33" s="54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2"/>
      <c r="KI33" s="42"/>
      <c r="KJ33" s="42"/>
      <c r="KK33" s="42"/>
      <c r="KL33" s="42"/>
      <c r="KM33" s="42"/>
      <c r="KN33" s="42"/>
      <c r="KO33" s="42"/>
      <c r="KP33" s="42"/>
      <c r="KQ33" s="42"/>
      <c r="KR33" s="42"/>
      <c r="KS33" s="42"/>
      <c r="KT33" s="42"/>
      <c r="KU33" s="42"/>
      <c r="KV33" s="42"/>
      <c r="KW33" s="42"/>
      <c r="KX33" s="42"/>
      <c r="KY33" s="42"/>
      <c r="KZ33" s="42"/>
      <c r="LA33" s="42"/>
      <c r="LB33" s="42"/>
      <c r="LC33" s="42"/>
      <c r="LD33" s="42"/>
      <c r="LE33" s="42"/>
      <c r="LF33" s="42"/>
      <c r="LG33" s="42"/>
      <c r="LH33" s="42"/>
      <c r="LI33" s="42"/>
      <c r="LJ33" s="42"/>
      <c r="LK33" s="42"/>
      <c r="LL33" s="42"/>
      <c r="LM33" s="42"/>
      <c r="LN33" s="42"/>
      <c r="LO33" s="42"/>
      <c r="LP33" s="42"/>
      <c r="LQ33" s="42"/>
      <c r="LR33" s="42"/>
      <c r="LS33" s="42"/>
      <c r="LT33" s="42"/>
      <c r="LU33" s="42"/>
      <c r="LV33" s="42"/>
      <c r="LW33" s="42"/>
      <c r="LX33" s="42"/>
      <c r="LY33" s="42"/>
      <c r="LZ33" s="42"/>
      <c r="MA33" s="42"/>
      <c r="MB33" s="42"/>
      <c r="MC33" s="42"/>
      <c r="MD33" s="42"/>
      <c r="ME33" s="42"/>
      <c r="MF33" s="42"/>
      <c r="MG33" s="42"/>
      <c r="MH33" s="42"/>
      <c r="MI33" s="42"/>
      <c r="MJ33" s="42"/>
      <c r="MK33" s="42"/>
      <c r="ML33" s="42"/>
      <c r="MM33" s="42"/>
      <c r="MN33" s="42"/>
      <c r="MO33" s="42"/>
      <c r="MP33" s="42"/>
      <c r="MQ33" s="42"/>
      <c r="MR33" s="42"/>
      <c r="MS33" s="42"/>
      <c r="MT33" s="42"/>
      <c r="MU33" s="42"/>
      <c r="MV33" s="42"/>
      <c r="MW33" s="42"/>
      <c r="MX33" s="42"/>
      <c r="MY33" s="42"/>
      <c r="MZ33" s="42"/>
      <c r="NA33" s="42"/>
      <c r="NB33" s="42"/>
      <c r="NC33" s="42"/>
      <c r="ND33" s="42"/>
      <c r="NE33" s="42"/>
      <c r="NF33" s="42"/>
      <c r="NG33" s="42"/>
      <c r="NH33" s="42"/>
      <c r="NI33" s="42"/>
      <c r="NJ33" s="42"/>
      <c r="NK33" s="42"/>
      <c r="NL33" s="42"/>
      <c r="NM33" s="42"/>
      <c r="NN33" s="42"/>
      <c r="NO33" s="42"/>
      <c r="NP33" s="42"/>
      <c r="NQ33" s="42"/>
      <c r="NR33" s="42"/>
      <c r="NS33" s="42"/>
      <c r="NT33" s="42"/>
      <c r="NU33" s="42"/>
      <c r="NV33" s="42"/>
      <c r="NW33" s="42"/>
      <c r="NX33" s="42"/>
      <c r="NY33" s="42"/>
      <c r="NZ33" s="42"/>
      <c r="OA33" s="42"/>
      <c r="OB33" s="42"/>
      <c r="OC33" s="42"/>
      <c r="OD33" s="42"/>
      <c r="OE33" s="42"/>
      <c r="OF33" s="42"/>
      <c r="OG33" s="42"/>
      <c r="OH33" s="42"/>
      <c r="OI33" s="42"/>
      <c r="OJ33" s="42"/>
      <c r="OK33" s="42"/>
      <c r="OL33" s="42"/>
      <c r="OM33" s="42"/>
      <c r="ON33" s="42"/>
      <c r="OO33" s="42"/>
      <c r="OP33" s="42"/>
      <c r="OQ33" s="42"/>
      <c r="OR33" s="42"/>
      <c r="OS33" s="42"/>
      <c r="OT33" s="42"/>
      <c r="OU33" s="42"/>
      <c r="OV33" s="42"/>
      <c r="OW33" s="42"/>
      <c r="OX33" s="42"/>
      <c r="OY33" s="42"/>
      <c r="OZ33" s="42"/>
      <c r="PA33" s="42"/>
      <c r="PB33" s="42"/>
      <c r="PC33" s="42"/>
      <c r="PD33" s="42"/>
      <c r="PE33" s="42"/>
      <c r="PF33" s="42"/>
      <c r="PG33" s="42"/>
      <c r="PH33" s="42"/>
      <c r="PI33" s="42"/>
      <c r="PJ33" s="42"/>
      <c r="PK33" s="42"/>
      <c r="PL33" s="42"/>
      <c r="PM33" s="42"/>
      <c r="PN33" s="42"/>
      <c r="PO33" s="42"/>
      <c r="PP33" s="42"/>
      <c r="PQ33" s="42"/>
      <c r="PR33" s="42"/>
      <c r="PS33" s="42"/>
      <c r="PT33" s="42"/>
      <c r="PU33" s="42"/>
      <c r="PV33" s="42"/>
      <c r="PW33" s="42"/>
      <c r="PX33" s="42"/>
      <c r="PY33" s="42"/>
      <c r="PZ33" s="42"/>
      <c r="QA33" s="42"/>
      <c r="QB33" s="42"/>
      <c r="QC33" s="42"/>
      <c r="QD33" s="42"/>
      <c r="QE33" s="42"/>
      <c r="QF33" s="42"/>
      <c r="QG33" s="42"/>
      <c r="QH33" s="42"/>
      <c r="QI33" s="42"/>
      <c r="QJ33" s="42"/>
      <c r="QK33" s="42"/>
      <c r="QL33" s="42"/>
      <c r="QM33" s="42"/>
      <c r="QN33" s="42"/>
      <c r="QO33" s="42"/>
      <c r="QP33" s="42"/>
      <c r="QQ33" s="42"/>
      <c r="QR33" s="42"/>
      <c r="QS33" s="42"/>
      <c r="QT33" s="42"/>
      <c r="QU33" s="42"/>
      <c r="QV33" s="42"/>
      <c r="QW33" s="42"/>
      <c r="QX33" s="42"/>
      <c r="QY33" s="42"/>
      <c r="QZ33" s="42"/>
      <c r="RA33" s="42"/>
      <c r="RB33" s="42"/>
      <c r="RC33" s="42"/>
      <c r="RD33" s="42"/>
      <c r="RE33" s="42"/>
      <c r="RF33" s="42"/>
      <c r="RG33" s="42"/>
      <c r="RH33" s="42"/>
      <c r="RI33" s="42"/>
      <c r="RJ33" s="42"/>
      <c r="RK33" s="42"/>
      <c r="RL33" s="42"/>
      <c r="RM33" s="42"/>
      <c r="RN33" s="42"/>
      <c r="RO33" s="42"/>
      <c r="RP33" s="42"/>
      <c r="RQ33" s="42"/>
      <c r="RR33" s="42"/>
      <c r="RS33" s="42"/>
      <c r="RT33" s="42"/>
      <c r="RU33" s="42"/>
      <c r="RV33" s="42"/>
      <c r="RW33" s="42"/>
      <c r="RX33" s="42"/>
      <c r="RY33" s="42"/>
      <c r="RZ33" s="42"/>
      <c r="SA33" s="42"/>
      <c r="SB33" s="42"/>
      <c r="SC33" s="42"/>
      <c r="SD33" s="42"/>
      <c r="SE33" s="42"/>
      <c r="SF33" s="42"/>
      <c r="SG33" s="42"/>
      <c r="SH33" s="42"/>
      <c r="SI33" s="42"/>
      <c r="SJ33" s="42"/>
      <c r="SK33" s="42"/>
      <c r="SL33" s="42"/>
      <c r="SM33" s="42"/>
      <c r="SN33" s="42"/>
      <c r="SO33" s="42"/>
      <c r="SP33" s="42"/>
      <c r="SQ33" s="42"/>
      <c r="SR33" s="42"/>
      <c r="SS33" s="42"/>
      <c r="ST33" s="42"/>
      <c r="SU33" s="42"/>
      <c r="SV33" s="42"/>
      <c r="SW33" s="42"/>
      <c r="SX33" s="42"/>
      <c r="SY33" s="42"/>
      <c r="SZ33" s="42"/>
      <c r="TA33" s="42"/>
      <c r="TB33" s="42"/>
      <c r="TC33" s="42"/>
      <c r="TD33" s="42"/>
      <c r="TE33" s="42"/>
      <c r="TF33" s="42"/>
      <c r="TG33" s="42"/>
      <c r="TH33" s="42"/>
      <c r="TI33" s="42"/>
      <c r="TJ33" s="42"/>
      <c r="TK33" s="42"/>
      <c r="TL33" s="42"/>
      <c r="TM33" s="42"/>
      <c r="TN33" s="42"/>
      <c r="TO33" s="42"/>
      <c r="TP33" s="42"/>
      <c r="TQ33" s="42"/>
      <c r="TR33" s="42"/>
      <c r="TS33" s="42"/>
      <c r="TT33" s="42"/>
      <c r="TU33" s="42"/>
      <c r="TV33" s="42"/>
      <c r="TW33" s="42"/>
      <c r="TX33" s="42"/>
      <c r="TY33" s="42"/>
      <c r="TZ33" s="42"/>
      <c r="UA33" s="42"/>
      <c r="UB33" s="42"/>
      <c r="UC33" s="42"/>
      <c r="UD33" s="42"/>
      <c r="UE33" s="42"/>
      <c r="UF33" s="42"/>
      <c r="UG33" s="42"/>
      <c r="UH33" s="42"/>
      <c r="UI33" s="42"/>
      <c r="UJ33" s="42"/>
      <c r="UK33" s="42"/>
      <c r="UL33" s="42"/>
      <c r="UM33" s="42"/>
      <c r="UN33" s="42"/>
      <c r="UO33" s="42"/>
      <c r="UP33" s="42"/>
      <c r="UQ33" s="42"/>
      <c r="UR33" s="42"/>
      <c r="US33" s="42"/>
      <c r="UT33" s="42"/>
      <c r="UU33" s="42"/>
      <c r="UV33" s="42"/>
      <c r="UW33" s="42"/>
      <c r="UX33" s="42"/>
      <c r="UY33" s="42"/>
      <c r="UZ33" s="42"/>
      <c r="VA33" s="42"/>
      <c r="VB33" s="42"/>
      <c r="VC33" s="42"/>
      <c r="VD33" s="42"/>
      <c r="VE33" s="42"/>
      <c r="VF33" s="42"/>
      <c r="VG33" s="42"/>
      <c r="VH33" s="42"/>
      <c r="VI33" s="42"/>
      <c r="VJ33" s="42"/>
      <c r="VK33" s="42"/>
      <c r="VL33" s="42"/>
      <c r="VM33" s="42"/>
      <c r="VN33" s="42"/>
      <c r="VO33" s="42"/>
      <c r="VP33" s="42"/>
      <c r="VQ33" s="42"/>
      <c r="VR33" s="42"/>
      <c r="VS33" s="42"/>
      <c r="VT33" s="42"/>
      <c r="VU33" s="42"/>
      <c r="VV33" s="42"/>
      <c r="VW33" s="42"/>
      <c r="VX33" s="42"/>
      <c r="VY33" s="42"/>
      <c r="VZ33" s="42"/>
      <c r="WA33" s="42"/>
      <c r="WB33" s="42"/>
      <c r="WC33" s="42"/>
      <c r="WD33" s="42"/>
      <c r="WE33" s="42"/>
      <c r="WF33" s="42"/>
      <c r="WG33" s="42"/>
      <c r="WH33" s="42"/>
      <c r="WI33" s="42"/>
      <c r="WJ33" s="42"/>
      <c r="WK33" s="42"/>
      <c r="WL33" s="42"/>
      <c r="WM33" s="42"/>
      <c r="WN33" s="42"/>
      <c r="WO33" s="42"/>
      <c r="WP33" s="42"/>
      <c r="WQ33" s="42"/>
      <c r="WR33" s="42"/>
      <c r="WS33" s="42"/>
      <c r="WT33" s="42"/>
      <c r="WU33" s="42"/>
      <c r="WV33" s="42"/>
      <c r="WW33" s="42"/>
      <c r="WX33" s="42"/>
      <c r="WY33" s="42"/>
      <c r="WZ33" s="42"/>
      <c r="XA33" s="42"/>
      <c r="XB33" s="42"/>
      <c r="XC33" s="42"/>
      <c r="XD33" s="42"/>
      <c r="XE33" s="42"/>
      <c r="XF33" s="42"/>
      <c r="XG33" s="42"/>
      <c r="XH33" s="42"/>
      <c r="XI33" s="42"/>
      <c r="XJ33" s="42"/>
      <c r="XK33" s="42"/>
      <c r="XL33" s="42"/>
      <c r="XM33" s="42"/>
      <c r="XN33" s="42"/>
      <c r="XO33" s="42"/>
      <c r="XP33" s="42"/>
      <c r="XQ33" s="42"/>
      <c r="XR33" s="42"/>
      <c r="XS33" s="42"/>
      <c r="XT33" s="42"/>
      <c r="XU33" s="42"/>
      <c r="XV33" s="42"/>
      <c r="XW33" s="42"/>
      <c r="XX33" s="42"/>
      <c r="XY33" s="42"/>
      <c r="XZ33" s="42"/>
      <c r="YA33" s="42"/>
      <c r="YB33" s="42"/>
      <c r="YC33" s="42"/>
      <c r="YD33" s="42"/>
      <c r="YE33" s="42"/>
      <c r="YF33" s="42"/>
      <c r="YG33" s="42"/>
      <c r="YH33" s="42"/>
      <c r="YI33" s="42"/>
      <c r="YJ33" s="42"/>
      <c r="YK33" s="42"/>
      <c r="YL33" s="42"/>
      <c r="YM33" s="42"/>
      <c r="YN33" s="42"/>
      <c r="YO33" s="42"/>
      <c r="YP33" s="42"/>
      <c r="YQ33" s="42"/>
      <c r="YR33" s="42"/>
      <c r="YS33" s="42"/>
      <c r="YT33" s="42"/>
      <c r="YU33" s="42"/>
      <c r="YV33" s="42"/>
      <c r="YW33" s="42"/>
      <c r="YX33" s="42"/>
      <c r="YY33" s="42"/>
      <c r="YZ33" s="42"/>
      <c r="ZA33" s="42"/>
      <c r="ZB33" s="42"/>
      <c r="ZC33" s="42"/>
      <c r="ZD33" s="42"/>
      <c r="ZE33" s="42"/>
      <c r="ZF33" s="42"/>
      <c r="ZG33" s="42"/>
      <c r="ZH33" s="42"/>
      <c r="ZI33" s="42"/>
      <c r="ZJ33" s="42"/>
      <c r="ZK33" s="42"/>
      <c r="ZL33" s="42"/>
      <c r="ZM33" s="42"/>
      <c r="ZN33" s="42"/>
      <c r="ZO33" s="42"/>
      <c r="ZP33" s="42"/>
      <c r="ZQ33" s="42"/>
      <c r="ZR33" s="42"/>
      <c r="ZS33" s="42"/>
      <c r="ZT33" s="42"/>
      <c r="ZU33" s="42"/>
      <c r="ZV33" s="42"/>
      <c r="ZW33" s="42"/>
      <c r="ZX33" s="42"/>
      <c r="ZY33" s="42"/>
      <c r="ZZ33" s="42"/>
      <c r="AAA33" s="42"/>
      <c r="AAB33" s="42"/>
      <c r="AAC33" s="42"/>
      <c r="AAD33" s="42"/>
      <c r="AAE33" s="42"/>
      <c r="AAF33" s="42"/>
      <c r="AAG33" s="42"/>
      <c r="AAH33" s="42"/>
      <c r="AAI33" s="42"/>
      <c r="AAJ33" s="42"/>
      <c r="AAK33" s="42"/>
      <c r="AAL33" s="42"/>
      <c r="AAM33" s="42"/>
      <c r="AAN33" s="42"/>
      <c r="AAO33" s="42"/>
      <c r="AAP33" s="42"/>
      <c r="AAQ33" s="42"/>
      <c r="AAR33" s="42"/>
      <c r="AAS33" s="42"/>
      <c r="AAT33" s="42"/>
      <c r="AAU33" s="42"/>
      <c r="AAV33" s="42"/>
      <c r="AAW33" s="42"/>
      <c r="AAX33" s="42"/>
      <c r="AAY33" s="42"/>
      <c r="AAZ33" s="42"/>
      <c r="ABA33" s="42"/>
      <c r="ABB33" s="42"/>
      <c r="ABC33" s="42"/>
      <c r="ABD33" s="42"/>
      <c r="ABE33" s="42"/>
      <c r="ABF33" s="42"/>
      <c r="ABG33" s="42"/>
      <c r="ABH33" s="42"/>
      <c r="ABI33" s="42"/>
      <c r="ABJ33" s="42"/>
      <c r="ABK33" s="42"/>
      <c r="ABL33" s="42"/>
      <c r="ABM33" s="42"/>
      <c r="ABN33" s="42"/>
      <c r="ABO33" s="42"/>
      <c r="ABP33" s="42"/>
      <c r="ABQ33" s="42"/>
      <c r="ABR33" s="42"/>
      <c r="ABS33" s="42"/>
      <c r="ABT33" s="42"/>
      <c r="ABU33" s="42"/>
      <c r="ABV33" s="42"/>
      <c r="ABW33" s="42"/>
      <c r="ABX33" s="42"/>
      <c r="ABY33" s="42"/>
      <c r="ABZ33" s="42"/>
      <c r="ACA33" s="42"/>
      <c r="ACB33" s="42"/>
      <c r="ACC33" s="42"/>
      <c r="ACD33" s="42"/>
      <c r="ACE33" s="42"/>
      <c r="ACF33" s="42"/>
      <c r="ACG33" s="42"/>
      <c r="ACH33" s="42"/>
      <c r="ACI33" s="42"/>
      <c r="ACJ33" s="42"/>
      <c r="ACK33" s="42"/>
      <c r="ACL33" s="42"/>
      <c r="ACM33" s="42"/>
      <c r="ACN33" s="42"/>
      <c r="ACO33" s="42"/>
      <c r="ACP33" s="42"/>
      <c r="ACQ33" s="42"/>
      <c r="ACR33" s="42"/>
      <c r="ACS33" s="42"/>
      <c r="ACT33" s="42"/>
      <c r="ACU33" s="42"/>
      <c r="ACV33" s="42"/>
      <c r="ACW33" s="42"/>
      <c r="ACX33" s="42"/>
      <c r="ACY33" s="42"/>
      <c r="ACZ33" s="42"/>
      <c r="ADA33" s="42"/>
      <c r="ADB33" s="42"/>
      <c r="ADC33" s="42"/>
      <c r="ADD33" s="42"/>
      <c r="ADE33" s="42"/>
      <c r="ADF33" s="42"/>
      <c r="ADG33" s="42"/>
      <c r="ADH33" s="42"/>
      <c r="ADI33" s="42"/>
      <c r="ADJ33" s="42"/>
      <c r="ADK33" s="42"/>
      <c r="ADL33" s="42"/>
      <c r="ADM33" s="42"/>
      <c r="ADN33" s="42"/>
      <c r="ADO33" s="42"/>
      <c r="ADP33" s="42"/>
      <c r="ADQ33" s="42"/>
      <c r="ADR33" s="42"/>
      <c r="ADS33" s="42"/>
      <c r="ADT33" s="42"/>
      <c r="ADU33" s="42"/>
      <c r="ADV33" s="42"/>
      <c r="ADW33" s="42"/>
      <c r="ADX33" s="42"/>
      <c r="ADY33" s="42"/>
      <c r="ADZ33" s="42"/>
      <c r="AEA33" s="42"/>
      <c r="AEB33" s="42"/>
      <c r="AEC33" s="42"/>
      <c r="AED33" s="42"/>
      <c r="AEE33" s="42"/>
      <c r="AEF33" s="42"/>
      <c r="AEG33" s="42"/>
      <c r="AEH33" s="42"/>
      <c r="AEI33" s="42"/>
      <c r="AEJ33" s="42"/>
      <c r="AEK33" s="42"/>
      <c r="AEL33" s="42"/>
      <c r="AEM33" s="42"/>
      <c r="AEN33" s="42"/>
      <c r="AEO33" s="42"/>
      <c r="AEP33" s="42"/>
      <c r="AEQ33" s="42"/>
      <c r="AER33" s="42"/>
      <c r="AES33" s="42"/>
      <c r="AET33" s="42"/>
      <c r="AEU33" s="42"/>
      <c r="AEV33" s="42"/>
      <c r="AEW33" s="42"/>
      <c r="AEX33" s="42"/>
      <c r="AEY33" s="42"/>
      <c r="AEZ33" s="42"/>
      <c r="AFA33" s="42"/>
      <c r="AFB33" s="42"/>
      <c r="AFC33" s="42"/>
      <c r="AFD33" s="42"/>
      <c r="AFE33" s="42"/>
      <c r="AFF33" s="42"/>
      <c r="AFG33" s="42"/>
      <c r="AFH33" s="42"/>
      <c r="AFI33" s="42"/>
      <c r="AFJ33" s="42"/>
      <c r="AFK33" s="42"/>
      <c r="AFL33" s="42"/>
      <c r="AFM33" s="42"/>
      <c r="AFN33" s="42"/>
      <c r="AFO33" s="42"/>
      <c r="AFP33" s="42"/>
      <c r="AFQ33" s="42"/>
      <c r="AFR33" s="42"/>
      <c r="AFS33" s="42"/>
      <c r="AFT33" s="42"/>
      <c r="AFU33" s="42"/>
      <c r="AFV33" s="42"/>
      <c r="AFW33" s="42"/>
      <c r="AFX33" s="42"/>
      <c r="AFY33" s="42"/>
      <c r="AFZ33" s="42"/>
      <c r="AGA33" s="42"/>
      <c r="AGB33" s="42"/>
      <c r="AGC33" s="42"/>
      <c r="AGD33" s="42"/>
      <c r="AGE33" s="42"/>
      <c r="AGF33" s="42"/>
      <c r="AGG33" s="42"/>
      <c r="AGH33" s="42"/>
      <c r="AGI33" s="42"/>
      <c r="AGJ33" s="42"/>
      <c r="AGK33" s="42"/>
      <c r="AGL33" s="42"/>
      <c r="AGM33" s="42"/>
      <c r="AGN33" s="42"/>
      <c r="AGO33" s="42"/>
      <c r="AGP33" s="42"/>
      <c r="AGQ33" s="42"/>
      <c r="AGR33" s="42"/>
      <c r="AGS33" s="42"/>
      <c r="AGT33" s="42"/>
      <c r="AGU33" s="42"/>
      <c r="AGV33" s="42"/>
      <c r="AGW33" s="42"/>
      <c r="AGX33" s="42"/>
      <c r="AGY33" s="42"/>
      <c r="AGZ33" s="42"/>
      <c r="AHA33" s="42"/>
      <c r="AHB33" s="42"/>
      <c r="AHC33" s="42"/>
      <c r="AHD33" s="42"/>
      <c r="AHE33" s="42"/>
      <c r="AHF33" s="42"/>
      <c r="AHG33" s="42"/>
      <c r="AHH33" s="42"/>
      <c r="AHI33" s="42"/>
      <c r="AHJ33" s="42"/>
      <c r="AHK33" s="42"/>
      <c r="AHL33" s="42"/>
      <c r="AHM33" s="42"/>
      <c r="AHN33" s="42"/>
      <c r="AHO33" s="42"/>
      <c r="AHP33" s="42"/>
      <c r="AHQ33" s="42"/>
      <c r="AHR33" s="42"/>
      <c r="AHS33" s="42"/>
      <c r="AHT33" s="42"/>
      <c r="AHU33" s="42"/>
      <c r="AHV33" s="42"/>
      <c r="AHW33" s="42"/>
      <c r="AHX33" s="42"/>
      <c r="AHY33" s="42"/>
      <c r="AHZ33" s="42"/>
      <c r="AIA33" s="42"/>
      <c r="AIB33" s="42"/>
      <c r="AIC33" s="42"/>
      <c r="AID33" s="42"/>
      <c r="AIE33" s="42"/>
      <c r="AIF33" s="42"/>
      <c r="AIG33" s="42"/>
      <c r="AIH33" s="42"/>
      <c r="AII33" s="42"/>
      <c r="AIJ33" s="42"/>
      <c r="AIK33" s="42"/>
      <c r="AIL33" s="42"/>
      <c r="AIM33" s="42"/>
      <c r="AIN33" s="42"/>
      <c r="AIO33" s="42"/>
      <c r="AIP33" s="42"/>
      <c r="AIQ33" s="42"/>
      <c r="AIR33" s="42"/>
      <c r="AIS33" s="42"/>
      <c r="AIT33" s="42"/>
      <c r="AIU33" s="42"/>
      <c r="AIV33" s="42"/>
      <c r="AIW33" s="42"/>
      <c r="AIX33" s="42"/>
      <c r="AIY33" s="42"/>
      <c r="AIZ33" s="42"/>
      <c r="AJA33" s="42"/>
      <c r="AJB33" s="42"/>
      <c r="AJC33" s="42"/>
      <c r="AJD33" s="42"/>
      <c r="AJE33" s="42"/>
      <c r="AJF33" s="42"/>
      <c r="AJG33" s="42"/>
      <c r="AJH33" s="42"/>
      <c r="AJI33" s="42"/>
      <c r="AJJ33" s="42"/>
      <c r="AJK33" s="42"/>
      <c r="AJL33" s="42"/>
      <c r="AJM33" s="42"/>
      <c r="AJN33" s="42"/>
      <c r="AJO33" s="42"/>
      <c r="AJP33" s="42"/>
      <c r="AJQ33" s="42"/>
      <c r="AJR33" s="42"/>
      <c r="AJS33" s="42"/>
      <c r="AJT33" s="42"/>
      <c r="AJU33" s="42"/>
      <c r="AJV33" s="42"/>
      <c r="AJW33" s="42"/>
      <c r="AJX33" s="42"/>
      <c r="AJY33" s="42"/>
      <c r="AJZ33" s="42"/>
      <c r="AKA33" s="42"/>
      <c r="AKB33" s="42"/>
      <c r="AKC33" s="42"/>
      <c r="AKD33" s="42"/>
      <c r="AKE33" s="42"/>
      <c r="AKF33" s="42"/>
      <c r="AKG33" s="42"/>
      <c r="AKH33" s="42"/>
      <c r="AKI33" s="42"/>
      <c r="AKJ33" s="42"/>
      <c r="AKK33" s="42"/>
      <c r="AKL33" s="42"/>
      <c r="AKM33" s="42"/>
      <c r="AKN33" s="42"/>
      <c r="AKO33" s="42"/>
      <c r="AKP33" s="42"/>
      <c r="AKQ33" s="42"/>
      <c r="AKR33" s="42"/>
      <c r="AKS33" s="42"/>
      <c r="AKT33" s="42"/>
      <c r="AKU33" s="42"/>
      <c r="AKV33" s="42"/>
      <c r="AKW33" s="42"/>
      <c r="AKX33" s="42"/>
      <c r="AKY33" s="42"/>
      <c r="AKZ33" s="42"/>
      <c r="ALA33" s="42"/>
      <c r="ALB33" s="42"/>
      <c r="ALC33" s="42"/>
      <c r="ALD33" s="42"/>
      <c r="ALE33" s="42"/>
      <c r="ALF33" s="42"/>
      <c r="ALG33" s="42"/>
      <c r="ALH33" s="42"/>
      <c r="ALI33" s="42"/>
      <c r="ALJ33" s="42"/>
      <c r="ALK33" s="42"/>
      <c r="ALL33" s="42"/>
      <c r="ALM33" s="42"/>
      <c r="ALN33" s="42"/>
      <c r="ALO33" s="42"/>
      <c r="ALP33" s="42"/>
      <c r="ALQ33" s="42"/>
      <c r="ALR33" s="42"/>
      <c r="ALS33" s="42"/>
      <c r="ALT33" s="42"/>
      <c r="ALU33" s="42"/>
      <c r="ALV33" s="42"/>
      <c r="ALW33" s="42"/>
      <c r="ALX33" s="42"/>
      <c r="ALY33" s="42"/>
      <c r="ALZ33" s="42"/>
      <c r="AMA33" s="42"/>
      <c r="AMB33" s="42"/>
      <c r="AMC33" s="42"/>
      <c r="AMD33" s="42"/>
      <c r="AME33" s="42"/>
      <c r="AMF33" s="42"/>
      <c r="AMG33" s="42"/>
      <c r="AMH33" s="42"/>
    </row>
    <row r="34" spans="1:1024" s="34" customFormat="1" ht="30" x14ac:dyDescent="0.25">
      <c r="A34" s="42"/>
      <c r="B34" s="42"/>
      <c r="C34" s="54"/>
      <c r="D34" s="46" t="s">
        <v>105</v>
      </c>
      <c r="E34" s="47">
        <f>'Társulás mérleg'!D26</f>
        <v>229760779</v>
      </c>
      <c r="F34" s="54"/>
      <c r="G34" s="54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2"/>
      <c r="KI34" s="42"/>
      <c r="KJ34" s="42"/>
      <c r="KK34" s="42"/>
      <c r="KL34" s="42"/>
      <c r="KM34" s="42"/>
      <c r="KN34" s="42"/>
      <c r="KO34" s="42"/>
      <c r="KP34" s="42"/>
      <c r="KQ34" s="42"/>
      <c r="KR34" s="42"/>
      <c r="KS34" s="42"/>
      <c r="KT34" s="42"/>
      <c r="KU34" s="42"/>
      <c r="KV34" s="42"/>
      <c r="KW34" s="42"/>
      <c r="KX34" s="42"/>
      <c r="KY34" s="42"/>
      <c r="KZ34" s="42"/>
      <c r="LA34" s="42"/>
      <c r="LB34" s="42"/>
      <c r="LC34" s="42"/>
      <c r="LD34" s="42"/>
      <c r="LE34" s="42"/>
      <c r="LF34" s="42"/>
      <c r="LG34" s="42"/>
      <c r="LH34" s="42"/>
      <c r="LI34" s="42"/>
      <c r="LJ34" s="42"/>
      <c r="LK34" s="42"/>
      <c r="LL34" s="42"/>
      <c r="LM34" s="42"/>
      <c r="LN34" s="42"/>
      <c r="LO34" s="42"/>
      <c r="LP34" s="42"/>
      <c r="LQ34" s="42"/>
      <c r="LR34" s="42"/>
      <c r="LS34" s="42"/>
      <c r="LT34" s="42"/>
      <c r="LU34" s="42"/>
      <c r="LV34" s="42"/>
      <c r="LW34" s="42"/>
      <c r="LX34" s="42"/>
      <c r="LY34" s="42"/>
      <c r="LZ34" s="42"/>
      <c r="MA34" s="42"/>
      <c r="MB34" s="42"/>
      <c r="MC34" s="42"/>
      <c r="MD34" s="42"/>
      <c r="ME34" s="42"/>
      <c r="MF34" s="42"/>
      <c r="MG34" s="42"/>
      <c r="MH34" s="42"/>
      <c r="MI34" s="42"/>
      <c r="MJ34" s="42"/>
      <c r="MK34" s="42"/>
      <c r="ML34" s="42"/>
      <c r="MM34" s="42"/>
      <c r="MN34" s="42"/>
      <c r="MO34" s="42"/>
      <c r="MP34" s="42"/>
      <c r="MQ34" s="42"/>
      <c r="MR34" s="42"/>
      <c r="MS34" s="42"/>
      <c r="MT34" s="42"/>
      <c r="MU34" s="42"/>
      <c r="MV34" s="42"/>
      <c r="MW34" s="42"/>
      <c r="MX34" s="42"/>
      <c r="MY34" s="42"/>
      <c r="MZ34" s="42"/>
      <c r="NA34" s="42"/>
      <c r="NB34" s="42"/>
      <c r="NC34" s="42"/>
      <c r="ND34" s="42"/>
      <c r="NE34" s="42"/>
      <c r="NF34" s="42"/>
      <c r="NG34" s="42"/>
      <c r="NH34" s="42"/>
      <c r="NI34" s="42"/>
      <c r="NJ34" s="42"/>
      <c r="NK34" s="42"/>
      <c r="NL34" s="42"/>
      <c r="NM34" s="42"/>
      <c r="NN34" s="42"/>
      <c r="NO34" s="42"/>
      <c r="NP34" s="42"/>
      <c r="NQ34" s="42"/>
      <c r="NR34" s="42"/>
      <c r="NS34" s="42"/>
      <c r="NT34" s="42"/>
      <c r="NU34" s="42"/>
      <c r="NV34" s="42"/>
      <c r="NW34" s="42"/>
      <c r="NX34" s="42"/>
      <c r="NY34" s="42"/>
      <c r="NZ34" s="42"/>
      <c r="OA34" s="42"/>
      <c r="OB34" s="42"/>
      <c r="OC34" s="42"/>
      <c r="OD34" s="42"/>
      <c r="OE34" s="42"/>
      <c r="OF34" s="42"/>
      <c r="OG34" s="42"/>
      <c r="OH34" s="42"/>
      <c r="OI34" s="42"/>
      <c r="OJ34" s="42"/>
      <c r="OK34" s="42"/>
      <c r="OL34" s="42"/>
      <c r="OM34" s="42"/>
      <c r="ON34" s="42"/>
      <c r="OO34" s="42"/>
      <c r="OP34" s="42"/>
      <c r="OQ34" s="42"/>
      <c r="OR34" s="42"/>
      <c r="OS34" s="42"/>
      <c r="OT34" s="42"/>
      <c r="OU34" s="42"/>
      <c r="OV34" s="42"/>
      <c r="OW34" s="42"/>
      <c r="OX34" s="42"/>
      <c r="OY34" s="42"/>
      <c r="OZ34" s="42"/>
      <c r="PA34" s="42"/>
      <c r="PB34" s="42"/>
      <c r="PC34" s="42"/>
      <c r="PD34" s="42"/>
      <c r="PE34" s="42"/>
      <c r="PF34" s="42"/>
      <c r="PG34" s="42"/>
      <c r="PH34" s="42"/>
      <c r="PI34" s="42"/>
      <c r="PJ34" s="42"/>
      <c r="PK34" s="42"/>
      <c r="PL34" s="42"/>
      <c r="PM34" s="42"/>
      <c r="PN34" s="42"/>
      <c r="PO34" s="42"/>
      <c r="PP34" s="42"/>
      <c r="PQ34" s="42"/>
      <c r="PR34" s="42"/>
      <c r="PS34" s="42"/>
      <c r="PT34" s="42"/>
      <c r="PU34" s="42"/>
      <c r="PV34" s="42"/>
      <c r="PW34" s="42"/>
      <c r="PX34" s="42"/>
      <c r="PY34" s="42"/>
      <c r="PZ34" s="42"/>
      <c r="QA34" s="42"/>
      <c r="QB34" s="42"/>
      <c r="QC34" s="42"/>
      <c r="QD34" s="42"/>
      <c r="QE34" s="42"/>
      <c r="QF34" s="42"/>
      <c r="QG34" s="42"/>
      <c r="QH34" s="42"/>
      <c r="QI34" s="42"/>
      <c r="QJ34" s="42"/>
      <c r="QK34" s="42"/>
      <c r="QL34" s="42"/>
      <c r="QM34" s="42"/>
      <c r="QN34" s="42"/>
      <c r="QO34" s="42"/>
      <c r="QP34" s="42"/>
      <c r="QQ34" s="42"/>
      <c r="QR34" s="42"/>
      <c r="QS34" s="42"/>
      <c r="QT34" s="42"/>
      <c r="QU34" s="42"/>
      <c r="QV34" s="42"/>
      <c r="QW34" s="42"/>
      <c r="QX34" s="42"/>
      <c r="QY34" s="42"/>
      <c r="QZ34" s="42"/>
      <c r="RA34" s="42"/>
      <c r="RB34" s="42"/>
      <c r="RC34" s="42"/>
      <c r="RD34" s="42"/>
      <c r="RE34" s="42"/>
      <c r="RF34" s="42"/>
      <c r="RG34" s="42"/>
      <c r="RH34" s="42"/>
      <c r="RI34" s="42"/>
      <c r="RJ34" s="42"/>
      <c r="RK34" s="42"/>
      <c r="RL34" s="42"/>
      <c r="RM34" s="42"/>
      <c r="RN34" s="42"/>
      <c r="RO34" s="42"/>
      <c r="RP34" s="42"/>
      <c r="RQ34" s="42"/>
      <c r="RR34" s="42"/>
      <c r="RS34" s="42"/>
      <c r="RT34" s="42"/>
      <c r="RU34" s="42"/>
      <c r="RV34" s="42"/>
      <c r="RW34" s="42"/>
      <c r="RX34" s="42"/>
      <c r="RY34" s="42"/>
      <c r="RZ34" s="42"/>
      <c r="SA34" s="42"/>
      <c r="SB34" s="42"/>
      <c r="SC34" s="42"/>
      <c r="SD34" s="42"/>
      <c r="SE34" s="42"/>
      <c r="SF34" s="42"/>
      <c r="SG34" s="42"/>
      <c r="SH34" s="42"/>
      <c r="SI34" s="42"/>
      <c r="SJ34" s="42"/>
      <c r="SK34" s="42"/>
      <c r="SL34" s="42"/>
      <c r="SM34" s="42"/>
      <c r="SN34" s="42"/>
      <c r="SO34" s="42"/>
      <c r="SP34" s="42"/>
      <c r="SQ34" s="42"/>
      <c r="SR34" s="42"/>
      <c r="SS34" s="42"/>
      <c r="ST34" s="42"/>
      <c r="SU34" s="42"/>
      <c r="SV34" s="42"/>
      <c r="SW34" s="42"/>
      <c r="SX34" s="42"/>
      <c r="SY34" s="42"/>
      <c r="SZ34" s="42"/>
      <c r="TA34" s="42"/>
      <c r="TB34" s="42"/>
      <c r="TC34" s="42"/>
      <c r="TD34" s="42"/>
      <c r="TE34" s="42"/>
      <c r="TF34" s="42"/>
      <c r="TG34" s="42"/>
      <c r="TH34" s="42"/>
      <c r="TI34" s="42"/>
      <c r="TJ34" s="42"/>
      <c r="TK34" s="42"/>
      <c r="TL34" s="42"/>
      <c r="TM34" s="42"/>
      <c r="TN34" s="42"/>
      <c r="TO34" s="42"/>
      <c r="TP34" s="42"/>
      <c r="TQ34" s="42"/>
      <c r="TR34" s="42"/>
      <c r="TS34" s="42"/>
      <c r="TT34" s="42"/>
      <c r="TU34" s="42"/>
      <c r="TV34" s="42"/>
      <c r="TW34" s="42"/>
      <c r="TX34" s="42"/>
      <c r="TY34" s="42"/>
      <c r="TZ34" s="42"/>
      <c r="UA34" s="42"/>
      <c r="UB34" s="42"/>
      <c r="UC34" s="42"/>
      <c r="UD34" s="42"/>
      <c r="UE34" s="42"/>
      <c r="UF34" s="42"/>
      <c r="UG34" s="42"/>
      <c r="UH34" s="42"/>
      <c r="UI34" s="42"/>
      <c r="UJ34" s="42"/>
      <c r="UK34" s="42"/>
      <c r="UL34" s="42"/>
      <c r="UM34" s="42"/>
      <c r="UN34" s="42"/>
      <c r="UO34" s="42"/>
      <c r="UP34" s="42"/>
      <c r="UQ34" s="42"/>
      <c r="UR34" s="42"/>
      <c r="US34" s="42"/>
      <c r="UT34" s="42"/>
      <c r="UU34" s="42"/>
      <c r="UV34" s="42"/>
      <c r="UW34" s="42"/>
      <c r="UX34" s="42"/>
      <c r="UY34" s="42"/>
      <c r="UZ34" s="42"/>
      <c r="VA34" s="42"/>
      <c r="VB34" s="42"/>
      <c r="VC34" s="42"/>
      <c r="VD34" s="42"/>
      <c r="VE34" s="42"/>
      <c r="VF34" s="42"/>
      <c r="VG34" s="42"/>
      <c r="VH34" s="42"/>
      <c r="VI34" s="42"/>
      <c r="VJ34" s="42"/>
      <c r="VK34" s="42"/>
      <c r="VL34" s="42"/>
      <c r="VM34" s="42"/>
      <c r="VN34" s="42"/>
      <c r="VO34" s="42"/>
      <c r="VP34" s="42"/>
      <c r="VQ34" s="42"/>
      <c r="VR34" s="42"/>
      <c r="VS34" s="42"/>
      <c r="VT34" s="42"/>
      <c r="VU34" s="42"/>
      <c r="VV34" s="42"/>
      <c r="VW34" s="42"/>
      <c r="VX34" s="42"/>
      <c r="VY34" s="42"/>
      <c r="VZ34" s="42"/>
      <c r="WA34" s="42"/>
      <c r="WB34" s="42"/>
      <c r="WC34" s="42"/>
      <c r="WD34" s="42"/>
      <c r="WE34" s="42"/>
      <c r="WF34" s="42"/>
      <c r="WG34" s="42"/>
      <c r="WH34" s="42"/>
      <c r="WI34" s="42"/>
      <c r="WJ34" s="42"/>
      <c r="WK34" s="42"/>
      <c r="WL34" s="42"/>
      <c r="WM34" s="42"/>
      <c r="WN34" s="42"/>
      <c r="WO34" s="42"/>
      <c r="WP34" s="42"/>
      <c r="WQ34" s="42"/>
      <c r="WR34" s="42"/>
      <c r="WS34" s="42"/>
      <c r="WT34" s="42"/>
      <c r="WU34" s="42"/>
      <c r="WV34" s="42"/>
      <c r="WW34" s="42"/>
      <c r="WX34" s="42"/>
      <c r="WY34" s="42"/>
      <c r="WZ34" s="42"/>
      <c r="XA34" s="42"/>
      <c r="XB34" s="42"/>
      <c r="XC34" s="42"/>
      <c r="XD34" s="42"/>
      <c r="XE34" s="42"/>
      <c r="XF34" s="42"/>
      <c r="XG34" s="42"/>
      <c r="XH34" s="42"/>
      <c r="XI34" s="42"/>
      <c r="XJ34" s="42"/>
      <c r="XK34" s="42"/>
      <c r="XL34" s="42"/>
      <c r="XM34" s="42"/>
      <c r="XN34" s="42"/>
      <c r="XO34" s="42"/>
      <c r="XP34" s="42"/>
      <c r="XQ34" s="42"/>
      <c r="XR34" s="42"/>
      <c r="XS34" s="42"/>
      <c r="XT34" s="42"/>
      <c r="XU34" s="42"/>
      <c r="XV34" s="42"/>
      <c r="XW34" s="42"/>
      <c r="XX34" s="42"/>
      <c r="XY34" s="42"/>
      <c r="XZ34" s="42"/>
      <c r="YA34" s="42"/>
      <c r="YB34" s="42"/>
      <c r="YC34" s="42"/>
      <c r="YD34" s="42"/>
      <c r="YE34" s="42"/>
      <c r="YF34" s="42"/>
      <c r="YG34" s="42"/>
      <c r="YH34" s="42"/>
      <c r="YI34" s="42"/>
      <c r="YJ34" s="42"/>
      <c r="YK34" s="42"/>
      <c r="YL34" s="42"/>
      <c r="YM34" s="42"/>
      <c r="YN34" s="42"/>
      <c r="YO34" s="42"/>
      <c r="YP34" s="42"/>
      <c r="YQ34" s="42"/>
      <c r="YR34" s="42"/>
      <c r="YS34" s="42"/>
      <c r="YT34" s="42"/>
      <c r="YU34" s="42"/>
      <c r="YV34" s="42"/>
      <c r="YW34" s="42"/>
      <c r="YX34" s="42"/>
      <c r="YY34" s="42"/>
      <c r="YZ34" s="42"/>
      <c r="ZA34" s="42"/>
      <c r="ZB34" s="42"/>
      <c r="ZC34" s="42"/>
      <c r="ZD34" s="42"/>
      <c r="ZE34" s="42"/>
      <c r="ZF34" s="42"/>
      <c r="ZG34" s="42"/>
      <c r="ZH34" s="42"/>
      <c r="ZI34" s="42"/>
      <c r="ZJ34" s="42"/>
      <c r="ZK34" s="42"/>
      <c r="ZL34" s="42"/>
      <c r="ZM34" s="42"/>
      <c r="ZN34" s="42"/>
      <c r="ZO34" s="42"/>
      <c r="ZP34" s="42"/>
      <c r="ZQ34" s="42"/>
      <c r="ZR34" s="42"/>
      <c r="ZS34" s="42"/>
      <c r="ZT34" s="42"/>
      <c r="ZU34" s="42"/>
      <c r="ZV34" s="42"/>
      <c r="ZW34" s="42"/>
      <c r="ZX34" s="42"/>
      <c r="ZY34" s="42"/>
      <c r="ZZ34" s="42"/>
      <c r="AAA34" s="42"/>
      <c r="AAB34" s="42"/>
      <c r="AAC34" s="42"/>
      <c r="AAD34" s="42"/>
      <c r="AAE34" s="42"/>
      <c r="AAF34" s="42"/>
      <c r="AAG34" s="42"/>
      <c r="AAH34" s="42"/>
      <c r="AAI34" s="42"/>
      <c r="AAJ34" s="42"/>
      <c r="AAK34" s="42"/>
      <c r="AAL34" s="42"/>
      <c r="AAM34" s="42"/>
      <c r="AAN34" s="42"/>
      <c r="AAO34" s="42"/>
      <c r="AAP34" s="42"/>
      <c r="AAQ34" s="42"/>
      <c r="AAR34" s="42"/>
      <c r="AAS34" s="42"/>
      <c r="AAT34" s="42"/>
      <c r="AAU34" s="42"/>
      <c r="AAV34" s="42"/>
      <c r="AAW34" s="42"/>
      <c r="AAX34" s="42"/>
      <c r="AAY34" s="42"/>
      <c r="AAZ34" s="42"/>
      <c r="ABA34" s="42"/>
      <c r="ABB34" s="42"/>
      <c r="ABC34" s="42"/>
      <c r="ABD34" s="42"/>
      <c r="ABE34" s="42"/>
      <c r="ABF34" s="42"/>
      <c r="ABG34" s="42"/>
      <c r="ABH34" s="42"/>
      <c r="ABI34" s="42"/>
      <c r="ABJ34" s="42"/>
      <c r="ABK34" s="42"/>
      <c r="ABL34" s="42"/>
      <c r="ABM34" s="42"/>
      <c r="ABN34" s="42"/>
      <c r="ABO34" s="42"/>
      <c r="ABP34" s="42"/>
      <c r="ABQ34" s="42"/>
      <c r="ABR34" s="42"/>
      <c r="ABS34" s="42"/>
      <c r="ABT34" s="42"/>
      <c r="ABU34" s="42"/>
      <c r="ABV34" s="42"/>
      <c r="ABW34" s="42"/>
      <c r="ABX34" s="42"/>
      <c r="ABY34" s="42"/>
      <c r="ABZ34" s="42"/>
      <c r="ACA34" s="42"/>
      <c r="ACB34" s="42"/>
      <c r="ACC34" s="42"/>
      <c r="ACD34" s="42"/>
      <c r="ACE34" s="42"/>
      <c r="ACF34" s="42"/>
      <c r="ACG34" s="42"/>
      <c r="ACH34" s="42"/>
      <c r="ACI34" s="42"/>
      <c r="ACJ34" s="42"/>
      <c r="ACK34" s="42"/>
      <c r="ACL34" s="42"/>
      <c r="ACM34" s="42"/>
      <c r="ACN34" s="42"/>
      <c r="ACO34" s="42"/>
      <c r="ACP34" s="42"/>
      <c r="ACQ34" s="42"/>
      <c r="ACR34" s="42"/>
      <c r="ACS34" s="42"/>
      <c r="ACT34" s="42"/>
      <c r="ACU34" s="42"/>
      <c r="ACV34" s="42"/>
      <c r="ACW34" s="42"/>
      <c r="ACX34" s="42"/>
      <c r="ACY34" s="42"/>
      <c r="ACZ34" s="42"/>
      <c r="ADA34" s="42"/>
      <c r="ADB34" s="42"/>
      <c r="ADC34" s="42"/>
      <c r="ADD34" s="42"/>
      <c r="ADE34" s="42"/>
      <c r="ADF34" s="42"/>
      <c r="ADG34" s="42"/>
      <c r="ADH34" s="42"/>
      <c r="ADI34" s="42"/>
      <c r="ADJ34" s="42"/>
      <c r="ADK34" s="42"/>
      <c r="ADL34" s="42"/>
      <c r="ADM34" s="42"/>
      <c r="ADN34" s="42"/>
      <c r="ADO34" s="42"/>
      <c r="ADP34" s="42"/>
      <c r="ADQ34" s="42"/>
      <c r="ADR34" s="42"/>
      <c r="ADS34" s="42"/>
      <c r="ADT34" s="42"/>
      <c r="ADU34" s="42"/>
      <c r="ADV34" s="42"/>
      <c r="ADW34" s="42"/>
      <c r="ADX34" s="42"/>
      <c r="ADY34" s="42"/>
      <c r="ADZ34" s="42"/>
      <c r="AEA34" s="42"/>
      <c r="AEB34" s="42"/>
      <c r="AEC34" s="42"/>
      <c r="AED34" s="42"/>
      <c r="AEE34" s="42"/>
      <c r="AEF34" s="42"/>
      <c r="AEG34" s="42"/>
      <c r="AEH34" s="42"/>
      <c r="AEI34" s="42"/>
      <c r="AEJ34" s="42"/>
      <c r="AEK34" s="42"/>
      <c r="AEL34" s="42"/>
      <c r="AEM34" s="42"/>
      <c r="AEN34" s="42"/>
      <c r="AEO34" s="42"/>
      <c r="AEP34" s="42"/>
      <c r="AEQ34" s="42"/>
      <c r="AER34" s="42"/>
      <c r="AES34" s="42"/>
      <c r="AET34" s="42"/>
      <c r="AEU34" s="42"/>
      <c r="AEV34" s="42"/>
      <c r="AEW34" s="42"/>
      <c r="AEX34" s="42"/>
      <c r="AEY34" s="42"/>
      <c r="AEZ34" s="42"/>
      <c r="AFA34" s="42"/>
      <c r="AFB34" s="42"/>
      <c r="AFC34" s="42"/>
      <c r="AFD34" s="42"/>
      <c r="AFE34" s="42"/>
      <c r="AFF34" s="42"/>
      <c r="AFG34" s="42"/>
      <c r="AFH34" s="42"/>
      <c r="AFI34" s="42"/>
      <c r="AFJ34" s="42"/>
      <c r="AFK34" s="42"/>
      <c r="AFL34" s="42"/>
      <c r="AFM34" s="42"/>
      <c r="AFN34" s="42"/>
      <c r="AFO34" s="42"/>
      <c r="AFP34" s="42"/>
      <c r="AFQ34" s="42"/>
      <c r="AFR34" s="42"/>
      <c r="AFS34" s="42"/>
      <c r="AFT34" s="42"/>
      <c r="AFU34" s="42"/>
      <c r="AFV34" s="42"/>
      <c r="AFW34" s="42"/>
      <c r="AFX34" s="42"/>
      <c r="AFY34" s="42"/>
      <c r="AFZ34" s="42"/>
      <c r="AGA34" s="42"/>
      <c r="AGB34" s="42"/>
      <c r="AGC34" s="42"/>
      <c r="AGD34" s="42"/>
      <c r="AGE34" s="42"/>
      <c r="AGF34" s="42"/>
      <c r="AGG34" s="42"/>
      <c r="AGH34" s="42"/>
      <c r="AGI34" s="42"/>
      <c r="AGJ34" s="42"/>
      <c r="AGK34" s="42"/>
      <c r="AGL34" s="42"/>
      <c r="AGM34" s="42"/>
      <c r="AGN34" s="42"/>
      <c r="AGO34" s="42"/>
      <c r="AGP34" s="42"/>
      <c r="AGQ34" s="42"/>
      <c r="AGR34" s="42"/>
      <c r="AGS34" s="42"/>
      <c r="AGT34" s="42"/>
      <c r="AGU34" s="42"/>
      <c r="AGV34" s="42"/>
      <c r="AGW34" s="42"/>
      <c r="AGX34" s="42"/>
      <c r="AGY34" s="42"/>
      <c r="AGZ34" s="42"/>
      <c r="AHA34" s="42"/>
      <c r="AHB34" s="42"/>
      <c r="AHC34" s="42"/>
      <c r="AHD34" s="42"/>
      <c r="AHE34" s="42"/>
      <c r="AHF34" s="42"/>
      <c r="AHG34" s="42"/>
      <c r="AHH34" s="42"/>
      <c r="AHI34" s="42"/>
      <c r="AHJ34" s="42"/>
      <c r="AHK34" s="42"/>
      <c r="AHL34" s="42"/>
      <c r="AHM34" s="42"/>
      <c r="AHN34" s="42"/>
      <c r="AHO34" s="42"/>
      <c r="AHP34" s="42"/>
      <c r="AHQ34" s="42"/>
      <c r="AHR34" s="42"/>
      <c r="AHS34" s="42"/>
      <c r="AHT34" s="42"/>
      <c r="AHU34" s="42"/>
      <c r="AHV34" s="42"/>
      <c r="AHW34" s="42"/>
      <c r="AHX34" s="42"/>
      <c r="AHY34" s="42"/>
      <c r="AHZ34" s="42"/>
      <c r="AIA34" s="42"/>
      <c r="AIB34" s="42"/>
      <c r="AIC34" s="42"/>
      <c r="AID34" s="42"/>
      <c r="AIE34" s="42"/>
      <c r="AIF34" s="42"/>
      <c r="AIG34" s="42"/>
      <c r="AIH34" s="42"/>
      <c r="AII34" s="42"/>
      <c r="AIJ34" s="42"/>
      <c r="AIK34" s="42"/>
      <c r="AIL34" s="42"/>
      <c r="AIM34" s="42"/>
      <c r="AIN34" s="42"/>
      <c r="AIO34" s="42"/>
      <c r="AIP34" s="42"/>
      <c r="AIQ34" s="42"/>
      <c r="AIR34" s="42"/>
      <c r="AIS34" s="42"/>
      <c r="AIT34" s="42"/>
      <c r="AIU34" s="42"/>
      <c r="AIV34" s="42"/>
      <c r="AIW34" s="42"/>
      <c r="AIX34" s="42"/>
      <c r="AIY34" s="42"/>
      <c r="AIZ34" s="42"/>
      <c r="AJA34" s="42"/>
      <c r="AJB34" s="42"/>
      <c r="AJC34" s="42"/>
      <c r="AJD34" s="42"/>
      <c r="AJE34" s="42"/>
      <c r="AJF34" s="42"/>
      <c r="AJG34" s="42"/>
      <c r="AJH34" s="42"/>
      <c r="AJI34" s="42"/>
      <c r="AJJ34" s="42"/>
      <c r="AJK34" s="42"/>
      <c r="AJL34" s="42"/>
      <c r="AJM34" s="42"/>
      <c r="AJN34" s="42"/>
      <c r="AJO34" s="42"/>
      <c r="AJP34" s="42"/>
      <c r="AJQ34" s="42"/>
      <c r="AJR34" s="42"/>
      <c r="AJS34" s="42"/>
      <c r="AJT34" s="42"/>
      <c r="AJU34" s="42"/>
      <c r="AJV34" s="42"/>
      <c r="AJW34" s="42"/>
      <c r="AJX34" s="42"/>
      <c r="AJY34" s="42"/>
      <c r="AJZ34" s="42"/>
      <c r="AKA34" s="42"/>
      <c r="AKB34" s="42"/>
      <c r="AKC34" s="42"/>
      <c r="AKD34" s="42"/>
      <c r="AKE34" s="42"/>
      <c r="AKF34" s="42"/>
      <c r="AKG34" s="42"/>
      <c r="AKH34" s="42"/>
      <c r="AKI34" s="42"/>
      <c r="AKJ34" s="42"/>
      <c r="AKK34" s="42"/>
      <c r="AKL34" s="42"/>
      <c r="AKM34" s="42"/>
      <c r="AKN34" s="42"/>
      <c r="AKO34" s="42"/>
      <c r="AKP34" s="42"/>
      <c r="AKQ34" s="42"/>
      <c r="AKR34" s="42"/>
      <c r="AKS34" s="42"/>
      <c r="AKT34" s="42"/>
      <c r="AKU34" s="42"/>
      <c r="AKV34" s="42"/>
      <c r="AKW34" s="42"/>
      <c r="AKX34" s="42"/>
      <c r="AKY34" s="42"/>
      <c r="AKZ34" s="42"/>
      <c r="ALA34" s="42"/>
      <c r="ALB34" s="42"/>
      <c r="ALC34" s="42"/>
      <c r="ALD34" s="42"/>
      <c r="ALE34" s="42"/>
      <c r="ALF34" s="42"/>
      <c r="ALG34" s="42"/>
      <c r="ALH34" s="42"/>
      <c r="ALI34" s="42"/>
      <c r="ALJ34" s="42"/>
      <c r="ALK34" s="42"/>
      <c r="ALL34" s="42"/>
      <c r="ALM34" s="42"/>
      <c r="ALN34" s="42"/>
      <c r="ALO34" s="42"/>
      <c r="ALP34" s="42"/>
      <c r="ALQ34" s="42"/>
      <c r="ALR34" s="42"/>
      <c r="ALS34" s="42"/>
      <c r="ALT34" s="42"/>
      <c r="ALU34" s="42"/>
      <c r="ALV34" s="42"/>
      <c r="ALW34" s="42"/>
      <c r="ALX34" s="42"/>
      <c r="ALY34" s="42"/>
      <c r="ALZ34" s="42"/>
      <c r="AMA34" s="42"/>
      <c r="AMB34" s="42"/>
      <c r="AMC34" s="42"/>
      <c r="AMD34" s="42"/>
      <c r="AME34" s="42"/>
      <c r="AMF34" s="42"/>
      <c r="AMG34" s="42"/>
      <c r="AMH34" s="42"/>
    </row>
    <row r="35" spans="1:1024" s="34" customFormat="1" ht="15.75" x14ac:dyDescent="0.25">
      <c r="A35" s="42"/>
      <c r="B35" s="42"/>
      <c r="C35" s="54"/>
      <c r="D35" s="52" t="s">
        <v>66</v>
      </c>
      <c r="E35" s="53">
        <f>SUM(E28:E34)</f>
        <v>242149123</v>
      </c>
      <c r="F35" s="54"/>
      <c r="G35" s="54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2"/>
      <c r="KI35" s="42"/>
      <c r="KJ35" s="42"/>
      <c r="KK35" s="42"/>
      <c r="KL35" s="42"/>
      <c r="KM35" s="42"/>
      <c r="KN35" s="42"/>
      <c r="KO35" s="42"/>
      <c r="KP35" s="42"/>
      <c r="KQ35" s="42"/>
      <c r="KR35" s="42"/>
      <c r="KS35" s="42"/>
      <c r="KT35" s="42"/>
      <c r="KU35" s="42"/>
      <c r="KV35" s="42"/>
      <c r="KW35" s="42"/>
      <c r="KX35" s="42"/>
      <c r="KY35" s="42"/>
      <c r="KZ35" s="42"/>
      <c r="LA35" s="42"/>
      <c r="LB35" s="42"/>
      <c r="LC35" s="42"/>
      <c r="LD35" s="42"/>
      <c r="LE35" s="42"/>
      <c r="LF35" s="42"/>
      <c r="LG35" s="42"/>
      <c r="LH35" s="42"/>
      <c r="LI35" s="42"/>
      <c r="LJ35" s="42"/>
      <c r="LK35" s="42"/>
      <c r="LL35" s="42"/>
      <c r="LM35" s="42"/>
      <c r="LN35" s="42"/>
      <c r="LO35" s="42"/>
      <c r="LP35" s="42"/>
      <c r="LQ35" s="42"/>
      <c r="LR35" s="42"/>
      <c r="LS35" s="42"/>
      <c r="LT35" s="42"/>
      <c r="LU35" s="42"/>
      <c r="LV35" s="42"/>
      <c r="LW35" s="42"/>
      <c r="LX35" s="42"/>
      <c r="LY35" s="42"/>
      <c r="LZ35" s="42"/>
      <c r="MA35" s="42"/>
      <c r="MB35" s="42"/>
      <c r="MC35" s="42"/>
      <c r="MD35" s="42"/>
      <c r="ME35" s="42"/>
      <c r="MF35" s="42"/>
      <c r="MG35" s="42"/>
      <c r="MH35" s="42"/>
      <c r="MI35" s="42"/>
      <c r="MJ35" s="42"/>
      <c r="MK35" s="42"/>
      <c r="ML35" s="42"/>
      <c r="MM35" s="42"/>
      <c r="MN35" s="42"/>
      <c r="MO35" s="42"/>
      <c r="MP35" s="42"/>
      <c r="MQ35" s="42"/>
      <c r="MR35" s="42"/>
      <c r="MS35" s="42"/>
      <c r="MT35" s="42"/>
      <c r="MU35" s="42"/>
      <c r="MV35" s="42"/>
      <c r="MW35" s="42"/>
      <c r="MX35" s="42"/>
      <c r="MY35" s="42"/>
      <c r="MZ35" s="42"/>
      <c r="NA35" s="42"/>
      <c r="NB35" s="42"/>
      <c r="NC35" s="42"/>
      <c r="ND35" s="42"/>
      <c r="NE35" s="42"/>
      <c r="NF35" s="42"/>
      <c r="NG35" s="42"/>
      <c r="NH35" s="42"/>
      <c r="NI35" s="42"/>
      <c r="NJ35" s="42"/>
      <c r="NK35" s="42"/>
      <c r="NL35" s="42"/>
      <c r="NM35" s="42"/>
      <c r="NN35" s="42"/>
      <c r="NO35" s="42"/>
      <c r="NP35" s="42"/>
      <c r="NQ35" s="42"/>
      <c r="NR35" s="42"/>
      <c r="NS35" s="42"/>
      <c r="NT35" s="42"/>
      <c r="NU35" s="42"/>
      <c r="NV35" s="42"/>
      <c r="NW35" s="42"/>
      <c r="NX35" s="42"/>
      <c r="NY35" s="42"/>
      <c r="NZ35" s="42"/>
      <c r="OA35" s="42"/>
      <c r="OB35" s="42"/>
      <c r="OC35" s="42"/>
      <c r="OD35" s="42"/>
      <c r="OE35" s="42"/>
      <c r="OF35" s="42"/>
      <c r="OG35" s="42"/>
      <c r="OH35" s="42"/>
      <c r="OI35" s="42"/>
      <c r="OJ35" s="42"/>
      <c r="OK35" s="42"/>
      <c r="OL35" s="42"/>
      <c r="OM35" s="42"/>
      <c r="ON35" s="42"/>
      <c r="OO35" s="42"/>
      <c r="OP35" s="42"/>
      <c r="OQ35" s="42"/>
      <c r="OR35" s="42"/>
      <c r="OS35" s="42"/>
      <c r="OT35" s="42"/>
      <c r="OU35" s="42"/>
      <c r="OV35" s="42"/>
      <c r="OW35" s="42"/>
      <c r="OX35" s="42"/>
      <c r="OY35" s="42"/>
      <c r="OZ35" s="42"/>
      <c r="PA35" s="42"/>
      <c r="PB35" s="42"/>
      <c r="PC35" s="42"/>
      <c r="PD35" s="42"/>
      <c r="PE35" s="42"/>
      <c r="PF35" s="42"/>
      <c r="PG35" s="42"/>
      <c r="PH35" s="42"/>
      <c r="PI35" s="42"/>
      <c r="PJ35" s="42"/>
      <c r="PK35" s="42"/>
      <c r="PL35" s="42"/>
      <c r="PM35" s="42"/>
      <c r="PN35" s="42"/>
      <c r="PO35" s="42"/>
      <c r="PP35" s="42"/>
      <c r="PQ35" s="42"/>
      <c r="PR35" s="42"/>
      <c r="PS35" s="42"/>
      <c r="PT35" s="42"/>
      <c r="PU35" s="42"/>
      <c r="PV35" s="42"/>
      <c r="PW35" s="42"/>
      <c r="PX35" s="42"/>
      <c r="PY35" s="42"/>
      <c r="PZ35" s="42"/>
      <c r="QA35" s="42"/>
      <c r="QB35" s="42"/>
      <c r="QC35" s="42"/>
      <c r="QD35" s="42"/>
      <c r="QE35" s="42"/>
      <c r="QF35" s="42"/>
      <c r="QG35" s="42"/>
      <c r="QH35" s="42"/>
      <c r="QI35" s="42"/>
      <c r="QJ35" s="42"/>
      <c r="QK35" s="42"/>
      <c r="QL35" s="42"/>
      <c r="QM35" s="42"/>
      <c r="QN35" s="42"/>
      <c r="QO35" s="42"/>
      <c r="QP35" s="42"/>
      <c r="QQ35" s="42"/>
      <c r="QR35" s="42"/>
      <c r="QS35" s="42"/>
      <c r="QT35" s="42"/>
      <c r="QU35" s="42"/>
      <c r="QV35" s="42"/>
      <c r="QW35" s="42"/>
      <c r="QX35" s="42"/>
      <c r="QY35" s="42"/>
      <c r="QZ35" s="42"/>
      <c r="RA35" s="42"/>
      <c r="RB35" s="42"/>
      <c r="RC35" s="42"/>
      <c r="RD35" s="42"/>
      <c r="RE35" s="42"/>
      <c r="RF35" s="42"/>
      <c r="RG35" s="42"/>
      <c r="RH35" s="42"/>
      <c r="RI35" s="42"/>
      <c r="RJ35" s="42"/>
      <c r="RK35" s="42"/>
      <c r="RL35" s="42"/>
      <c r="RM35" s="42"/>
      <c r="RN35" s="42"/>
      <c r="RO35" s="42"/>
      <c r="RP35" s="42"/>
      <c r="RQ35" s="42"/>
      <c r="RR35" s="42"/>
      <c r="RS35" s="42"/>
      <c r="RT35" s="42"/>
      <c r="RU35" s="42"/>
      <c r="RV35" s="42"/>
      <c r="RW35" s="42"/>
      <c r="RX35" s="42"/>
      <c r="RY35" s="42"/>
      <c r="RZ35" s="42"/>
      <c r="SA35" s="42"/>
      <c r="SB35" s="42"/>
      <c r="SC35" s="42"/>
      <c r="SD35" s="42"/>
      <c r="SE35" s="42"/>
      <c r="SF35" s="42"/>
      <c r="SG35" s="42"/>
      <c r="SH35" s="42"/>
      <c r="SI35" s="42"/>
      <c r="SJ35" s="42"/>
      <c r="SK35" s="42"/>
      <c r="SL35" s="42"/>
      <c r="SM35" s="42"/>
      <c r="SN35" s="42"/>
      <c r="SO35" s="42"/>
      <c r="SP35" s="42"/>
      <c r="SQ35" s="42"/>
      <c r="SR35" s="42"/>
      <c r="SS35" s="42"/>
      <c r="ST35" s="42"/>
      <c r="SU35" s="42"/>
      <c r="SV35" s="42"/>
      <c r="SW35" s="42"/>
      <c r="SX35" s="42"/>
      <c r="SY35" s="42"/>
      <c r="SZ35" s="42"/>
      <c r="TA35" s="42"/>
      <c r="TB35" s="42"/>
      <c r="TC35" s="42"/>
      <c r="TD35" s="42"/>
      <c r="TE35" s="42"/>
      <c r="TF35" s="42"/>
      <c r="TG35" s="42"/>
      <c r="TH35" s="42"/>
      <c r="TI35" s="42"/>
      <c r="TJ35" s="42"/>
      <c r="TK35" s="42"/>
      <c r="TL35" s="42"/>
      <c r="TM35" s="42"/>
      <c r="TN35" s="42"/>
      <c r="TO35" s="42"/>
      <c r="TP35" s="42"/>
      <c r="TQ35" s="42"/>
      <c r="TR35" s="42"/>
      <c r="TS35" s="42"/>
      <c r="TT35" s="42"/>
      <c r="TU35" s="42"/>
      <c r="TV35" s="42"/>
      <c r="TW35" s="42"/>
      <c r="TX35" s="42"/>
      <c r="TY35" s="42"/>
      <c r="TZ35" s="42"/>
      <c r="UA35" s="42"/>
      <c r="UB35" s="42"/>
      <c r="UC35" s="42"/>
      <c r="UD35" s="42"/>
      <c r="UE35" s="42"/>
      <c r="UF35" s="42"/>
      <c r="UG35" s="42"/>
      <c r="UH35" s="42"/>
      <c r="UI35" s="42"/>
      <c r="UJ35" s="42"/>
      <c r="UK35" s="42"/>
      <c r="UL35" s="42"/>
      <c r="UM35" s="42"/>
      <c r="UN35" s="42"/>
      <c r="UO35" s="42"/>
      <c r="UP35" s="42"/>
      <c r="UQ35" s="42"/>
      <c r="UR35" s="42"/>
      <c r="US35" s="42"/>
      <c r="UT35" s="42"/>
      <c r="UU35" s="42"/>
      <c r="UV35" s="42"/>
      <c r="UW35" s="42"/>
      <c r="UX35" s="42"/>
      <c r="UY35" s="42"/>
      <c r="UZ35" s="42"/>
      <c r="VA35" s="42"/>
      <c r="VB35" s="42"/>
      <c r="VC35" s="42"/>
      <c r="VD35" s="42"/>
      <c r="VE35" s="42"/>
      <c r="VF35" s="42"/>
      <c r="VG35" s="42"/>
      <c r="VH35" s="42"/>
      <c r="VI35" s="42"/>
      <c r="VJ35" s="42"/>
      <c r="VK35" s="42"/>
      <c r="VL35" s="42"/>
      <c r="VM35" s="42"/>
      <c r="VN35" s="42"/>
      <c r="VO35" s="42"/>
      <c r="VP35" s="42"/>
      <c r="VQ35" s="42"/>
      <c r="VR35" s="42"/>
      <c r="VS35" s="42"/>
      <c r="VT35" s="42"/>
      <c r="VU35" s="42"/>
      <c r="VV35" s="42"/>
      <c r="VW35" s="42"/>
      <c r="VX35" s="42"/>
      <c r="VY35" s="42"/>
      <c r="VZ35" s="42"/>
      <c r="WA35" s="42"/>
      <c r="WB35" s="42"/>
      <c r="WC35" s="42"/>
      <c r="WD35" s="42"/>
      <c r="WE35" s="42"/>
      <c r="WF35" s="42"/>
      <c r="WG35" s="42"/>
      <c r="WH35" s="42"/>
      <c r="WI35" s="42"/>
      <c r="WJ35" s="42"/>
      <c r="WK35" s="42"/>
      <c r="WL35" s="42"/>
      <c r="WM35" s="42"/>
      <c r="WN35" s="42"/>
      <c r="WO35" s="42"/>
      <c r="WP35" s="42"/>
      <c r="WQ35" s="42"/>
      <c r="WR35" s="42"/>
      <c r="WS35" s="42"/>
      <c r="WT35" s="42"/>
      <c r="WU35" s="42"/>
      <c r="WV35" s="42"/>
      <c r="WW35" s="42"/>
      <c r="WX35" s="42"/>
      <c r="WY35" s="42"/>
      <c r="WZ35" s="42"/>
      <c r="XA35" s="42"/>
      <c r="XB35" s="42"/>
      <c r="XC35" s="42"/>
      <c r="XD35" s="42"/>
      <c r="XE35" s="42"/>
      <c r="XF35" s="42"/>
      <c r="XG35" s="42"/>
      <c r="XH35" s="42"/>
      <c r="XI35" s="42"/>
      <c r="XJ35" s="42"/>
      <c r="XK35" s="42"/>
      <c r="XL35" s="42"/>
      <c r="XM35" s="42"/>
      <c r="XN35" s="42"/>
      <c r="XO35" s="42"/>
      <c r="XP35" s="42"/>
      <c r="XQ35" s="42"/>
      <c r="XR35" s="42"/>
      <c r="XS35" s="42"/>
      <c r="XT35" s="42"/>
      <c r="XU35" s="42"/>
      <c r="XV35" s="42"/>
      <c r="XW35" s="42"/>
      <c r="XX35" s="42"/>
      <c r="XY35" s="42"/>
      <c r="XZ35" s="42"/>
      <c r="YA35" s="42"/>
      <c r="YB35" s="42"/>
      <c r="YC35" s="42"/>
      <c r="YD35" s="42"/>
      <c r="YE35" s="42"/>
      <c r="YF35" s="42"/>
      <c r="YG35" s="42"/>
      <c r="YH35" s="42"/>
      <c r="YI35" s="42"/>
      <c r="YJ35" s="42"/>
      <c r="YK35" s="42"/>
      <c r="YL35" s="42"/>
      <c r="YM35" s="42"/>
      <c r="YN35" s="42"/>
      <c r="YO35" s="42"/>
      <c r="YP35" s="42"/>
      <c r="YQ35" s="42"/>
      <c r="YR35" s="42"/>
      <c r="YS35" s="42"/>
      <c r="YT35" s="42"/>
      <c r="YU35" s="42"/>
      <c r="YV35" s="42"/>
      <c r="YW35" s="42"/>
      <c r="YX35" s="42"/>
      <c r="YY35" s="42"/>
      <c r="YZ35" s="42"/>
      <c r="ZA35" s="42"/>
      <c r="ZB35" s="42"/>
      <c r="ZC35" s="42"/>
      <c r="ZD35" s="42"/>
      <c r="ZE35" s="42"/>
      <c r="ZF35" s="42"/>
      <c r="ZG35" s="42"/>
      <c r="ZH35" s="42"/>
      <c r="ZI35" s="42"/>
      <c r="ZJ35" s="42"/>
      <c r="ZK35" s="42"/>
      <c r="ZL35" s="42"/>
      <c r="ZM35" s="42"/>
      <c r="ZN35" s="42"/>
      <c r="ZO35" s="42"/>
      <c r="ZP35" s="42"/>
      <c r="ZQ35" s="42"/>
      <c r="ZR35" s="42"/>
      <c r="ZS35" s="42"/>
      <c r="ZT35" s="42"/>
      <c r="ZU35" s="42"/>
      <c r="ZV35" s="42"/>
      <c r="ZW35" s="42"/>
      <c r="ZX35" s="42"/>
      <c r="ZY35" s="42"/>
      <c r="ZZ35" s="42"/>
      <c r="AAA35" s="42"/>
      <c r="AAB35" s="42"/>
      <c r="AAC35" s="42"/>
      <c r="AAD35" s="42"/>
      <c r="AAE35" s="42"/>
      <c r="AAF35" s="42"/>
      <c r="AAG35" s="42"/>
      <c r="AAH35" s="42"/>
      <c r="AAI35" s="42"/>
      <c r="AAJ35" s="42"/>
      <c r="AAK35" s="42"/>
      <c r="AAL35" s="42"/>
      <c r="AAM35" s="42"/>
      <c r="AAN35" s="42"/>
      <c r="AAO35" s="42"/>
      <c r="AAP35" s="42"/>
      <c r="AAQ35" s="42"/>
      <c r="AAR35" s="42"/>
      <c r="AAS35" s="42"/>
      <c r="AAT35" s="42"/>
      <c r="AAU35" s="42"/>
      <c r="AAV35" s="42"/>
      <c r="AAW35" s="42"/>
      <c r="AAX35" s="42"/>
      <c r="AAY35" s="42"/>
      <c r="AAZ35" s="42"/>
      <c r="ABA35" s="42"/>
      <c r="ABB35" s="42"/>
      <c r="ABC35" s="42"/>
      <c r="ABD35" s="42"/>
      <c r="ABE35" s="42"/>
      <c r="ABF35" s="42"/>
      <c r="ABG35" s="42"/>
      <c r="ABH35" s="42"/>
      <c r="ABI35" s="42"/>
      <c r="ABJ35" s="42"/>
      <c r="ABK35" s="42"/>
      <c r="ABL35" s="42"/>
      <c r="ABM35" s="42"/>
      <c r="ABN35" s="42"/>
      <c r="ABO35" s="42"/>
      <c r="ABP35" s="42"/>
      <c r="ABQ35" s="42"/>
      <c r="ABR35" s="42"/>
      <c r="ABS35" s="42"/>
      <c r="ABT35" s="42"/>
      <c r="ABU35" s="42"/>
      <c r="ABV35" s="42"/>
      <c r="ABW35" s="42"/>
      <c r="ABX35" s="42"/>
      <c r="ABY35" s="42"/>
      <c r="ABZ35" s="42"/>
      <c r="ACA35" s="42"/>
      <c r="ACB35" s="42"/>
      <c r="ACC35" s="42"/>
      <c r="ACD35" s="42"/>
      <c r="ACE35" s="42"/>
      <c r="ACF35" s="42"/>
      <c r="ACG35" s="42"/>
      <c r="ACH35" s="42"/>
      <c r="ACI35" s="42"/>
      <c r="ACJ35" s="42"/>
      <c r="ACK35" s="42"/>
      <c r="ACL35" s="42"/>
      <c r="ACM35" s="42"/>
      <c r="ACN35" s="42"/>
      <c r="ACO35" s="42"/>
      <c r="ACP35" s="42"/>
      <c r="ACQ35" s="42"/>
      <c r="ACR35" s="42"/>
      <c r="ACS35" s="42"/>
      <c r="ACT35" s="42"/>
      <c r="ACU35" s="42"/>
      <c r="ACV35" s="42"/>
      <c r="ACW35" s="42"/>
      <c r="ACX35" s="42"/>
      <c r="ACY35" s="42"/>
      <c r="ACZ35" s="42"/>
      <c r="ADA35" s="42"/>
      <c r="ADB35" s="42"/>
      <c r="ADC35" s="42"/>
      <c r="ADD35" s="42"/>
      <c r="ADE35" s="42"/>
      <c r="ADF35" s="42"/>
      <c r="ADG35" s="42"/>
      <c r="ADH35" s="42"/>
      <c r="ADI35" s="42"/>
      <c r="ADJ35" s="42"/>
      <c r="ADK35" s="42"/>
      <c r="ADL35" s="42"/>
      <c r="ADM35" s="42"/>
      <c r="ADN35" s="42"/>
      <c r="ADO35" s="42"/>
      <c r="ADP35" s="42"/>
      <c r="ADQ35" s="42"/>
      <c r="ADR35" s="42"/>
      <c r="ADS35" s="42"/>
      <c r="ADT35" s="42"/>
      <c r="ADU35" s="42"/>
      <c r="ADV35" s="42"/>
      <c r="ADW35" s="42"/>
      <c r="ADX35" s="42"/>
      <c r="ADY35" s="42"/>
      <c r="ADZ35" s="42"/>
      <c r="AEA35" s="42"/>
      <c r="AEB35" s="42"/>
      <c r="AEC35" s="42"/>
      <c r="AED35" s="42"/>
      <c r="AEE35" s="42"/>
      <c r="AEF35" s="42"/>
      <c r="AEG35" s="42"/>
      <c r="AEH35" s="42"/>
      <c r="AEI35" s="42"/>
      <c r="AEJ35" s="42"/>
      <c r="AEK35" s="42"/>
      <c r="AEL35" s="42"/>
      <c r="AEM35" s="42"/>
      <c r="AEN35" s="42"/>
      <c r="AEO35" s="42"/>
      <c r="AEP35" s="42"/>
      <c r="AEQ35" s="42"/>
      <c r="AER35" s="42"/>
      <c r="AES35" s="42"/>
      <c r="AET35" s="42"/>
      <c r="AEU35" s="42"/>
      <c r="AEV35" s="42"/>
      <c r="AEW35" s="42"/>
      <c r="AEX35" s="42"/>
      <c r="AEY35" s="42"/>
      <c r="AEZ35" s="42"/>
      <c r="AFA35" s="42"/>
      <c r="AFB35" s="42"/>
      <c r="AFC35" s="42"/>
      <c r="AFD35" s="42"/>
      <c r="AFE35" s="42"/>
      <c r="AFF35" s="42"/>
      <c r="AFG35" s="42"/>
      <c r="AFH35" s="42"/>
      <c r="AFI35" s="42"/>
      <c r="AFJ35" s="42"/>
      <c r="AFK35" s="42"/>
      <c r="AFL35" s="42"/>
      <c r="AFM35" s="42"/>
      <c r="AFN35" s="42"/>
      <c r="AFO35" s="42"/>
      <c r="AFP35" s="42"/>
      <c r="AFQ35" s="42"/>
      <c r="AFR35" s="42"/>
      <c r="AFS35" s="42"/>
      <c r="AFT35" s="42"/>
      <c r="AFU35" s="42"/>
      <c r="AFV35" s="42"/>
      <c r="AFW35" s="42"/>
      <c r="AFX35" s="42"/>
      <c r="AFY35" s="42"/>
      <c r="AFZ35" s="42"/>
      <c r="AGA35" s="42"/>
      <c r="AGB35" s="42"/>
      <c r="AGC35" s="42"/>
      <c r="AGD35" s="42"/>
      <c r="AGE35" s="42"/>
      <c r="AGF35" s="42"/>
      <c r="AGG35" s="42"/>
      <c r="AGH35" s="42"/>
      <c r="AGI35" s="42"/>
      <c r="AGJ35" s="42"/>
      <c r="AGK35" s="42"/>
      <c r="AGL35" s="42"/>
      <c r="AGM35" s="42"/>
      <c r="AGN35" s="42"/>
      <c r="AGO35" s="42"/>
      <c r="AGP35" s="42"/>
      <c r="AGQ35" s="42"/>
      <c r="AGR35" s="42"/>
      <c r="AGS35" s="42"/>
      <c r="AGT35" s="42"/>
      <c r="AGU35" s="42"/>
      <c r="AGV35" s="42"/>
      <c r="AGW35" s="42"/>
      <c r="AGX35" s="42"/>
      <c r="AGY35" s="42"/>
      <c r="AGZ35" s="42"/>
      <c r="AHA35" s="42"/>
      <c r="AHB35" s="42"/>
      <c r="AHC35" s="42"/>
      <c r="AHD35" s="42"/>
      <c r="AHE35" s="42"/>
      <c r="AHF35" s="42"/>
      <c r="AHG35" s="42"/>
      <c r="AHH35" s="42"/>
      <c r="AHI35" s="42"/>
      <c r="AHJ35" s="42"/>
      <c r="AHK35" s="42"/>
      <c r="AHL35" s="42"/>
      <c r="AHM35" s="42"/>
      <c r="AHN35" s="42"/>
      <c r="AHO35" s="42"/>
      <c r="AHP35" s="42"/>
      <c r="AHQ35" s="42"/>
      <c r="AHR35" s="42"/>
      <c r="AHS35" s="42"/>
      <c r="AHT35" s="42"/>
      <c r="AHU35" s="42"/>
      <c r="AHV35" s="42"/>
      <c r="AHW35" s="42"/>
      <c r="AHX35" s="42"/>
      <c r="AHY35" s="42"/>
      <c r="AHZ35" s="42"/>
      <c r="AIA35" s="42"/>
      <c r="AIB35" s="42"/>
      <c r="AIC35" s="42"/>
      <c r="AID35" s="42"/>
      <c r="AIE35" s="42"/>
      <c r="AIF35" s="42"/>
      <c r="AIG35" s="42"/>
      <c r="AIH35" s="42"/>
      <c r="AII35" s="42"/>
      <c r="AIJ35" s="42"/>
      <c r="AIK35" s="42"/>
      <c r="AIL35" s="42"/>
      <c r="AIM35" s="42"/>
      <c r="AIN35" s="42"/>
      <c r="AIO35" s="42"/>
      <c r="AIP35" s="42"/>
      <c r="AIQ35" s="42"/>
      <c r="AIR35" s="42"/>
      <c r="AIS35" s="42"/>
      <c r="AIT35" s="42"/>
      <c r="AIU35" s="42"/>
      <c r="AIV35" s="42"/>
      <c r="AIW35" s="42"/>
      <c r="AIX35" s="42"/>
      <c r="AIY35" s="42"/>
      <c r="AIZ35" s="42"/>
      <c r="AJA35" s="42"/>
      <c r="AJB35" s="42"/>
      <c r="AJC35" s="42"/>
      <c r="AJD35" s="42"/>
      <c r="AJE35" s="42"/>
      <c r="AJF35" s="42"/>
      <c r="AJG35" s="42"/>
      <c r="AJH35" s="42"/>
      <c r="AJI35" s="42"/>
      <c r="AJJ35" s="42"/>
      <c r="AJK35" s="42"/>
      <c r="AJL35" s="42"/>
      <c r="AJM35" s="42"/>
      <c r="AJN35" s="42"/>
      <c r="AJO35" s="42"/>
      <c r="AJP35" s="42"/>
      <c r="AJQ35" s="42"/>
      <c r="AJR35" s="42"/>
      <c r="AJS35" s="42"/>
      <c r="AJT35" s="42"/>
      <c r="AJU35" s="42"/>
      <c r="AJV35" s="42"/>
      <c r="AJW35" s="42"/>
      <c r="AJX35" s="42"/>
      <c r="AJY35" s="42"/>
      <c r="AJZ35" s="42"/>
      <c r="AKA35" s="42"/>
      <c r="AKB35" s="42"/>
      <c r="AKC35" s="42"/>
      <c r="AKD35" s="42"/>
      <c r="AKE35" s="42"/>
      <c r="AKF35" s="42"/>
      <c r="AKG35" s="42"/>
      <c r="AKH35" s="42"/>
      <c r="AKI35" s="42"/>
      <c r="AKJ35" s="42"/>
      <c r="AKK35" s="42"/>
      <c r="AKL35" s="42"/>
      <c r="AKM35" s="42"/>
      <c r="AKN35" s="42"/>
      <c r="AKO35" s="42"/>
      <c r="AKP35" s="42"/>
      <c r="AKQ35" s="42"/>
      <c r="AKR35" s="42"/>
      <c r="AKS35" s="42"/>
      <c r="AKT35" s="42"/>
      <c r="AKU35" s="42"/>
      <c r="AKV35" s="42"/>
      <c r="AKW35" s="42"/>
      <c r="AKX35" s="42"/>
      <c r="AKY35" s="42"/>
      <c r="AKZ35" s="42"/>
      <c r="ALA35" s="42"/>
      <c r="ALB35" s="42"/>
      <c r="ALC35" s="42"/>
      <c r="ALD35" s="42"/>
      <c r="ALE35" s="42"/>
      <c r="ALF35" s="42"/>
      <c r="ALG35" s="42"/>
      <c r="ALH35" s="42"/>
      <c r="ALI35" s="42"/>
      <c r="ALJ35" s="42"/>
      <c r="ALK35" s="42"/>
      <c r="ALL35" s="42"/>
      <c r="ALM35" s="42"/>
      <c r="ALN35" s="42"/>
      <c r="ALO35" s="42"/>
      <c r="ALP35" s="42"/>
      <c r="ALQ35" s="42"/>
      <c r="ALR35" s="42"/>
      <c r="ALS35" s="42"/>
      <c r="ALT35" s="42"/>
      <c r="ALU35" s="42"/>
      <c r="ALV35" s="42"/>
      <c r="ALW35" s="42"/>
      <c r="ALX35" s="42"/>
      <c r="ALY35" s="42"/>
      <c r="ALZ35" s="42"/>
      <c r="AMA35" s="42"/>
      <c r="AMB35" s="42"/>
      <c r="AMC35" s="42"/>
      <c r="AMD35" s="42"/>
      <c r="AME35" s="42"/>
      <c r="AMF35" s="42"/>
      <c r="AMG35" s="42"/>
      <c r="AMH35" s="42"/>
    </row>
    <row r="36" spans="1:1024" s="34" customFormat="1" ht="15.75" x14ac:dyDescent="0.25">
      <c r="A36" s="42"/>
      <c r="B36" s="42"/>
      <c r="C36" s="54"/>
      <c r="D36" s="54"/>
      <c r="E36" s="54"/>
      <c r="F36" s="54"/>
      <c r="G36" s="54"/>
      <c r="H36" s="54"/>
      <c r="I36" s="54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  <c r="IU36" s="42"/>
      <c r="IV36" s="42"/>
      <c r="IW36" s="42"/>
      <c r="IX36" s="42"/>
      <c r="IY36" s="42"/>
      <c r="IZ36" s="42"/>
      <c r="JA36" s="42"/>
      <c r="JB36" s="42"/>
      <c r="JC36" s="42"/>
      <c r="JD36" s="42"/>
      <c r="JE36" s="42"/>
      <c r="JF36" s="42"/>
      <c r="JG36" s="42"/>
      <c r="JH36" s="42"/>
      <c r="JI36" s="42"/>
      <c r="JJ36" s="42"/>
      <c r="JK36" s="42"/>
      <c r="JL36" s="42"/>
      <c r="JM36" s="42"/>
      <c r="JN36" s="42"/>
      <c r="JO36" s="42"/>
      <c r="JP36" s="42"/>
      <c r="JQ36" s="42"/>
      <c r="JR36" s="42"/>
      <c r="JS36" s="42"/>
      <c r="JT36" s="42"/>
      <c r="JU36" s="42"/>
      <c r="JV36" s="42"/>
      <c r="JW36" s="42"/>
      <c r="JX36" s="42"/>
      <c r="JY36" s="42"/>
      <c r="JZ36" s="42"/>
      <c r="KA36" s="42"/>
      <c r="KB36" s="42"/>
      <c r="KC36" s="42"/>
      <c r="KD36" s="42"/>
      <c r="KE36" s="42"/>
      <c r="KF36" s="42"/>
      <c r="KG36" s="42"/>
      <c r="KH36" s="42"/>
      <c r="KI36" s="42"/>
      <c r="KJ36" s="42"/>
      <c r="KK36" s="42"/>
      <c r="KL36" s="42"/>
      <c r="KM36" s="42"/>
      <c r="KN36" s="42"/>
      <c r="KO36" s="42"/>
      <c r="KP36" s="42"/>
      <c r="KQ36" s="42"/>
      <c r="KR36" s="42"/>
      <c r="KS36" s="42"/>
      <c r="KT36" s="42"/>
      <c r="KU36" s="42"/>
      <c r="KV36" s="42"/>
      <c r="KW36" s="42"/>
      <c r="KX36" s="42"/>
      <c r="KY36" s="42"/>
      <c r="KZ36" s="42"/>
      <c r="LA36" s="42"/>
      <c r="LB36" s="42"/>
      <c r="LC36" s="42"/>
      <c r="LD36" s="42"/>
      <c r="LE36" s="42"/>
      <c r="LF36" s="42"/>
      <c r="LG36" s="42"/>
      <c r="LH36" s="42"/>
      <c r="LI36" s="42"/>
      <c r="LJ36" s="42"/>
      <c r="LK36" s="42"/>
      <c r="LL36" s="42"/>
      <c r="LM36" s="42"/>
      <c r="LN36" s="42"/>
      <c r="LO36" s="42"/>
      <c r="LP36" s="42"/>
      <c r="LQ36" s="42"/>
      <c r="LR36" s="42"/>
      <c r="LS36" s="42"/>
      <c r="LT36" s="42"/>
      <c r="LU36" s="42"/>
      <c r="LV36" s="42"/>
      <c r="LW36" s="42"/>
      <c r="LX36" s="42"/>
      <c r="LY36" s="42"/>
      <c r="LZ36" s="42"/>
      <c r="MA36" s="42"/>
      <c r="MB36" s="42"/>
      <c r="MC36" s="42"/>
      <c r="MD36" s="42"/>
      <c r="ME36" s="42"/>
      <c r="MF36" s="42"/>
      <c r="MG36" s="42"/>
      <c r="MH36" s="42"/>
      <c r="MI36" s="42"/>
      <c r="MJ36" s="42"/>
      <c r="MK36" s="42"/>
      <c r="ML36" s="42"/>
      <c r="MM36" s="42"/>
      <c r="MN36" s="42"/>
      <c r="MO36" s="42"/>
      <c r="MP36" s="42"/>
      <c r="MQ36" s="42"/>
      <c r="MR36" s="42"/>
      <c r="MS36" s="42"/>
      <c r="MT36" s="42"/>
      <c r="MU36" s="42"/>
      <c r="MV36" s="42"/>
      <c r="MW36" s="42"/>
      <c r="MX36" s="42"/>
      <c r="MY36" s="42"/>
      <c r="MZ36" s="42"/>
      <c r="NA36" s="42"/>
      <c r="NB36" s="42"/>
      <c r="NC36" s="42"/>
      <c r="ND36" s="42"/>
      <c r="NE36" s="42"/>
      <c r="NF36" s="42"/>
      <c r="NG36" s="42"/>
      <c r="NH36" s="42"/>
      <c r="NI36" s="42"/>
      <c r="NJ36" s="42"/>
      <c r="NK36" s="42"/>
      <c r="NL36" s="42"/>
      <c r="NM36" s="42"/>
      <c r="NN36" s="42"/>
      <c r="NO36" s="42"/>
      <c r="NP36" s="42"/>
      <c r="NQ36" s="42"/>
      <c r="NR36" s="42"/>
      <c r="NS36" s="42"/>
      <c r="NT36" s="42"/>
      <c r="NU36" s="42"/>
      <c r="NV36" s="42"/>
      <c r="NW36" s="42"/>
      <c r="NX36" s="42"/>
      <c r="NY36" s="42"/>
      <c r="NZ36" s="42"/>
      <c r="OA36" s="42"/>
      <c r="OB36" s="42"/>
      <c r="OC36" s="42"/>
      <c r="OD36" s="42"/>
      <c r="OE36" s="42"/>
      <c r="OF36" s="42"/>
      <c r="OG36" s="42"/>
      <c r="OH36" s="42"/>
      <c r="OI36" s="42"/>
      <c r="OJ36" s="42"/>
      <c r="OK36" s="42"/>
      <c r="OL36" s="42"/>
      <c r="OM36" s="42"/>
      <c r="ON36" s="42"/>
      <c r="OO36" s="42"/>
      <c r="OP36" s="42"/>
      <c r="OQ36" s="42"/>
      <c r="OR36" s="42"/>
      <c r="OS36" s="42"/>
      <c r="OT36" s="42"/>
      <c r="OU36" s="42"/>
      <c r="OV36" s="42"/>
      <c r="OW36" s="42"/>
      <c r="OX36" s="42"/>
      <c r="OY36" s="42"/>
      <c r="OZ36" s="42"/>
      <c r="PA36" s="42"/>
      <c r="PB36" s="42"/>
      <c r="PC36" s="42"/>
      <c r="PD36" s="42"/>
      <c r="PE36" s="42"/>
      <c r="PF36" s="42"/>
      <c r="PG36" s="42"/>
      <c r="PH36" s="42"/>
      <c r="PI36" s="42"/>
      <c r="PJ36" s="42"/>
      <c r="PK36" s="42"/>
      <c r="PL36" s="42"/>
      <c r="PM36" s="42"/>
      <c r="PN36" s="42"/>
      <c r="PO36" s="42"/>
      <c r="PP36" s="42"/>
      <c r="PQ36" s="42"/>
      <c r="PR36" s="42"/>
      <c r="PS36" s="42"/>
      <c r="PT36" s="42"/>
      <c r="PU36" s="42"/>
      <c r="PV36" s="42"/>
      <c r="PW36" s="42"/>
      <c r="PX36" s="42"/>
      <c r="PY36" s="42"/>
      <c r="PZ36" s="42"/>
      <c r="QA36" s="42"/>
      <c r="QB36" s="42"/>
      <c r="QC36" s="42"/>
      <c r="QD36" s="42"/>
      <c r="QE36" s="42"/>
      <c r="QF36" s="42"/>
      <c r="QG36" s="42"/>
      <c r="QH36" s="42"/>
      <c r="QI36" s="42"/>
      <c r="QJ36" s="42"/>
      <c r="QK36" s="42"/>
      <c r="QL36" s="42"/>
      <c r="QM36" s="42"/>
      <c r="QN36" s="42"/>
      <c r="QO36" s="42"/>
      <c r="QP36" s="42"/>
      <c r="QQ36" s="42"/>
      <c r="QR36" s="42"/>
      <c r="QS36" s="42"/>
      <c r="QT36" s="42"/>
      <c r="QU36" s="42"/>
      <c r="QV36" s="42"/>
      <c r="QW36" s="42"/>
      <c r="QX36" s="42"/>
      <c r="QY36" s="42"/>
      <c r="QZ36" s="42"/>
      <c r="RA36" s="42"/>
      <c r="RB36" s="42"/>
      <c r="RC36" s="42"/>
      <c r="RD36" s="42"/>
      <c r="RE36" s="42"/>
      <c r="RF36" s="42"/>
      <c r="RG36" s="42"/>
      <c r="RH36" s="42"/>
      <c r="RI36" s="42"/>
      <c r="RJ36" s="42"/>
      <c r="RK36" s="42"/>
      <c r="RL36" s="42"/>
      <c r="RM36" s="42"/>
      <c r="RN36" s="42"/>
      <c r="RO36" s="42"/>
      <c r="RP36" s="42"/>
      <c r="RQ36" s="42"/>
      <c r="RR36" s="42"/>
      <c r="RS36" s="42"/>
      <c r="RT36" s="42"/>
      <c r="RU36" s="42"/>
      <c r="RV36" s="42"/>
      <c r="RW36" s="42"/>
      <c r="RX36" s="42"/>
      <c r="RY36" s="42"/>
      <c r="RZ36" s="42"/>
      <c r="SA36" s="42"/>
      <c r="SB36" s="42"/>
      <c r="SC36" s="42"/>
      <c r="SD36" s="42"/>
      <c r="SE36" s="42"/>
      <c r="SF36" s="42"/>
      <c r="SG36" s="42"/>
      <c r="SH36" s="42"/>
      <c r="SI36" s="42"/>
      <c r="SJ36" s="42"/>
      <c r="SK36" s="42"/>
      <c r="SL36" s="42"/>
      <c r="SM36" s="42"/>
      <c r="SN36" s="42"/>
      <c r="SO36" s="42"/>
      <c r="SP36" s="42"/>
      <c r="SQ36" s="42"/>
      <c r="SR36" s="42"/>
      <c r="SS36" s="42"/>
      <c r="ST36" s="42"/>
      <c r="SU36" s="42"/>
      <c r="SV36" s="42"/>
      <c r="SW36" s="42"/>
      <c r="SX36" s="42"/>
      <c r="SY36" s="42"/>
      <c r="SZ36" s="42"/>
      <c r="TA36" s="42"/>
      <c r="TB36" s="42"/>
      <c r="TC36" s="42"/>
      <c r="TD36" s="42"/>
      <c r="TE36" s="42"/>
      <c r="TF36" s="42"/>
      <c r="TG36" s="42"/>
      <c r="TH36" s="42"/>
      <c r="TI36" s="42"/>
      <c r="TJ36" s="42"/>
      <c r="TK36" s="42"/>
      <c r="TL36" s="42"/>
      <c r="TM36" s="42"/>
      <c r="TN36" s="42"/>
      <c r="TO36" s="42"/>
      <c r="TP36" s="42"/>
      <c r="TQ36" s="42"/>
      <c r="TR36" s="42"/>
      <c r="TS36" s="42"/>
      <c r="TT36" s="42"/>
      <c r="TU36" s="42"/>
      <c r="TV36" s="42"/>
      <c r="TW36" s="42"/>
      <c r="TX36" s="42"/>
      <c r="TY36" s="42"/>
      <c r="TZ36" s="42"/>
      <c r="UA36" s="42"/>
      <c r="UB36" s="42"/>
      <c r="UC36" s="42"/>
      <c r="UD36" s="42"/>
      <c r="UE36" s="42"/>
      <c r="UF36" s="42"/>
      <c r="UG36" s="42"/>
      <c r="UH36" s="42"/>
      <c r="UI36" s="42"/>
      <c r="UJ36" s="42"/>
      <c r="UK36" s="42"/>
      <c r="UL36" s="42"/>
      <c r="UM36" s="42"/>
      <c r="UN36" s="42"/>
      <c r="UO36" s="42"/>
      <c r="UP36" s="42"/>
      <c r="UQ36" s="42"/>
      <c r="UR36" s="42"/>
      <c r="US36" s="42"/>
      <c r="UT36" s="42"/>
      <c r="UU36" s="42"/>
      <c r="UV36" s="42"/>
      <c r="UW36" s="42"/>
      <c r="UX36" s="42"/>
      <c r="UY36" s="42"/>
      <c r="UZ36" s="42"/>
      <c r="VA36" s="42"/>
      <c r="VB36" s="42"/>
      <c r="VC36" s="42"/>
      <c r="VD36" s="42"/>
      <c r="VE36" s="42"/>
      <c r="VF36" s="42"/>
      <c r="VG36" s="42"/>
      <c r="VH36" s="42"/>
      <c r="VI36" s="42"/>
      <c r="VJ36" s="42"/>
      <c r="VK36" s="42"/>
      <c r="VL36" s="42"/>
      <c r="VM36" s="42"/>
      <c r="VN36" s="42"/>
      <c r="VO36" s="42"/>
      <c r="VP36" s="42"/>
      <c r="VQ36" s="42"/>
      <c r="VR36" s="42"/>
      <c r="VS36" s="42"/>
      <c r="VT36" s="42"/>
      <c r="VU36" s="42"/>
      <c r="VV36" s="42"/>
      <c r="VW36" s="42"/>
      <c r="VX36" s="42"/>
      <c r="VY36" s="42"/>
      <c r="VZ36" s="42"/>
      <c r="WA36" s="42"/>
      <c r="WB36" s="42"/>
      <c r="WC36" s="42"/>
      <c r="WD36" s="42"/>
      <c r="WE36" s="42"/>
      <c r="WF36" s="42"/>
      <c r="WG36" s="42"/>
      <c r="WH36" s="42"/>
      <c r="WI36" s="42"/>
      <c r="WJ36" s="42"/>
      <c r="WK36" s="42"/>
      <c r="WL36" s="42"/>
      <c r="WM36" s="42"/>
      <c r="WN36" s="42"/>
      <c r="WO36" s="42"/>
      <c r="WP36" s="42"/>
      <c r="WQ36" s="42"/>
      <c r="WR36" s="42"/>
      <c r="WS36" s="42"/>
      <c r="WT36" s="42"/>
      <c r="WU36" s="42"/>
      <c r="WV36" s="42"/>
      <c r="WW36" s="42"/>
      <c r="WX36" s="42"/>
      <c r="WY36" s="42"/>
      <c r="WZ36" s="42"/>
      <c r="XA36" s="42"/>
      <c r="XB36" s="42"/>
      <c r="XC36" s="42"/>
      <c r="XD36" s="42"/>
      <c r="XE36" s="42"/>
      <c r="XF36" s="42"/>
      <c r="XG36" s="42"/>
      <c r="XH36" s="42"/>
      <c r="XI36" s="42"/>
      <c r="XJ36" s="42"/>
      <c r="XK36" s="42"/>
      <c r="XL36" s="42"/>
      <c r="XM36" s="42"/>
      <c r="XN36" s="42"/>
      <c r="XO36" s="42"/>
      <c r="XP36" s="42"/>
      <c r="XQ36" s="42"/>
      <c r="XR36" s="42"/>
      <c r="XS36" s="42"/>
      <c r="XT36" s="42"/>
      <c r="XU36" s="42"/>
      <c r="XV36" s="42"/>
      <c r="XW36" s="42"/>
      <c r="XX36" s="42"/>
      <c r="XY36" s="42"/>
      <c r="XZ36" s="42"/>
      <c r="YA36" s="42"/>
      <c r="YB36" s="42"/>
      <c r="YC36" s="42"/>
      <c r="YD36" s="42"/>
      <c r="YE36" s="42"/>
      <c r="YF36" s="42"/>
      <c r="YG36" s="42"/>
      <c r="YH36" s="42"/>
      <c r="YI36" s="42"/>
      <c r="YJ36" s="42"/>
      <c r="YK36" s="42"/>
      <c r="YL36" s="42"/>
      <c r="YM36" s="42"/>
      <c r="YN36" s="42"/>
      <c r="YO36" s="42"/>
      <c r="YP36" s="42"/>
      <c r="YQ36" s="42"/>
      <c r="YR36" s="42"/>
      <c r="YS36" s="42"/>
      <c r="YT36" s="42"/>
      <c r="YU36" s="42"/>
      <c r="YV36" s="42"/>
      <c r="YW36" s="42"/>
      <c r="YX36" s="42"/>
      <c r="YY36" s="42"/>
      <c r="YZ36" s="42"/>
      <c r="ZA36" s="42"/>
      <c r="ZB36" s="42"/>
      <c r="ZC36" s="42"/>
      <c r="ZD36" s="42"/>
      <c r="ZE36" s="42"/>
      <c r="ZF36" s="42"/>
      <c r="ZG36" s="42"/>
      <c r="ZH36" s="42"/>
      <c r="ZI36" s="42"/>
      <c r="ZJ36" s="42"/>
      <c r="ZK36" s="42"/>
      <c r="ZL36" s="42"/>
      <c r="ZM36" s="42"/>
      <c r="ZN36" s="42"/>
      <c r="ZO36" s="42"/>
      <c r="ZP36" s="42"/>
      <c r="ZQ36" s="42"/>
      <c r="ZR36" s="42"/>
      <c r="ZS36" s="42"/>
      <c r="ZT36" s="42"/>
      <c r="ZU36" s="42"/>
      <c r="ZV36" s="42"/>
      <c r="ZW36" s="42"/>
      <c r="ZX36" s="42"/>
      <c r="ZY36" s="42"/>
      <c r="ZZ36" s="42"/>
      <c r="AAA36" s="42"/>
      <c r="AAB36" s="42"/>
      <c r="AAC36" s="42"/>
      <c r="AAD36" s="42"/>
      <c r="AAE36" s="42"/>
      <c r="AAF36" s="42"/>
      <c r="AAG36" s="42"/>
      <c r="AAH36" s="42"/>
      <c r="AAI36" s="42"/>
      <c r="AAJ36" s="42"/>
      <c r="AAK36" s="42"/>
      <c r="AAL36" s="42"/>
      <c r="AAM36" s="42"/>
      <c r="AAN36" s="42"/>
      <c r="AAO36" s="42"/>
      <c r="AAP36" s="42"/>
      <c r="AAQ36" s="42"/>
      <c r="AAR36" s="42"/>
      <c r="AAS36" s="42"/>
      <c r="AAT36" s="42"/>
      <c r="AAU36" s="42"/>
      <c r="AAV36" s="42"/>
      <c r="AAW36" s="42"/>
      <c r="AAX36" s="42"/>
      <c r="AAY36" s="42"/>
      <c r="AAZ36" s="42"/>
      <c r="ABA36" s="42"/>
      <c r="ABB36" s="42"/>
      <c r="ABC36" s="42"/>
      <c r="ABD36" s="42"/>
      <c r="ABE36" s="42"/>
      <c r="ABF36" s="42"/>
      <c r="ABG36" s="42"/>
      <c r="ABH36" s="42"/>
      <c r="ABI36" s="42"/>
      <c r="ABJ36" s="42"/>
      <c r="ABK36" s="42"/>
      <c r="ABL36" s="42"/>
      <c r="ABM36" s="42"/>
      <c r="ABN36" s="42"/>
      <c r="ABO36" s="42"/>
      <c r="ABP36" s="42"/>
      <c r="ABQ36" s="42"/>
      <c r="ABR36" s="42"/>
      <c r="ABS36" s="42"/>
      <c r="ABT36" s="42"/>
      <c r="ABU36" s="42"/>
      <c r="ABV36" s="42"/>
      <c r="ABW36" s="42"/>
      <c r="ABX36" s="42"/>
      <c r="ABY36" s="42"/>
      <c r="ABZ36" s="42"/>
      <c r="ACA36" s="42"/>
      <c r="ACB36" s="42"/>
      <c r="ACC36" s="42"/>
      <c r="ACD36" s="42"/>
      <c r="ACE36" s="42"/>
      <c r="ACF36" s="42"/>
      <c r="ACG36" s="42"/>
      <c r="ACH36" s="42"/>
      <c r="ACI36" s="42"/>
      <c r="ACJ36" s="42"/>
      <c r="ACK36" s="42"/>
      <c r="ACL36" s="42"/>
      <c r="ACM36" s="42"/>
      <c r="ACN36" s="42"/>
      <c r="ACO36" s="42"/>
      <c r="ACP36" s="42"/>
      <c r="ACQ36" s="42"/>
      <c r="ACR36" s="42"/>
      <c r="ACS36" s="42"/>
      <c r="ACT36" s="42"/>
      <c r="ACU36" s="42"/>
      <c r="ACV36" s="42"/>
      <c r="ACW36" s="42"/>
      <c r="ACX36" s="42"/>
      <c r="ACY36" s="42"/>
      <c r="ACZ36" s="42"/>
      <c r="ADA36" s="42"/>
      <c r="ADB36" s="42"/>
      <c r="ADC36" s="42"/>
      <c r="ADD36" s="42"/>
      <c r="ADE36" s="42"/>
      <c r="ADF36" s="42"/>
      <c r="ADG36" s="42"/>
      <c r="ADH36" s="42"/>
      <c r="ADI36" s="42"/>
      <c r="ADJ36" s="42"/>
      <c r="ADK36" s="42"/>
      <c r="ADL36" s="42"/>
      <c r="ADM36" s="42"/>
      <c r="ADN36" s="42"/>
      <c r="ADO36" s="42"/>
      <c r="ADP36" s="42"/>
      <c r="ADQ36" s="42"/>
      <c r="ADR36" s="42"/>
      <c r="ADS36" s="42"/>
      <c r="ADT36" s="42"/>
      <c r="ADU36" s="42"/>
      <c r="ADV36" s="42"/>
      <c r="ADW36" s="42"/>
      <c r="ADX36" s="42"/>
      <c r="ADY36" s="42"/>
      <c r="ADZ36" s="42"/>
      <c r="AEA36" s="42"/>
      <c r="AEB36" s="42"/>
      <c r="AEC36" s="42"/>
      <c r="AED36" s="42"/>
      <c r="AEE36" s="42"/>
      <c r="AEF36" s="42"/>
      <c r="AEG36" s="42"/>
      <c r="AEH36" s="42"/>
      <c r="AEI36" s="42"/>
      <c r="AEJ36" s="42"/>
      <c r="AEK36" s="42"/>
      <c r="AEL36" s="42"/>
      <c r="AEM36" s="42"/>
      <c r="AEN36" s="42"/>
      <c r="AEO36" s="42"/>
      <c r="AEP36" s="42"/>
      <c r="AEQ36" s="42"/>
      <c r="AER36" s="42"/>
      <c r="AES36" s="42"/>
      <c r="AET36" s="42"/>
      <c r="AEU36" s="42"/>
      <c r="AEV36" s="42"/>
      <c r="AEW36" s="42"/>
      <c r="AEX36" s="42"/>
      <c r="AEY36" s="42"/>
      <c r="AEZ36" s="42"/>
      <c r="AFA36" s="42"/>
      <c r="AFB36" s="42"/>
      <c r="AFC36" s="42"/>
      <c r="AFD36" s="42"/>
      <c r="AFE36" s="42"/>
      <c r="AFF36" s="42"/>
      <c r="AFG36" s="42"/>
      <c r="AFH36" s="42"/>
      <c r="AFI36" s="42"/>
      <c r="AFJ36" s="42"/>
      <c r="AFK36" s="42"/>
      <c r="AFL36" s="42"/>
      <c r="AFM36" s="42"/>
      <c r="AFN36" s="42"/>
      <c r="AFO36" s="42"/>
      <c r="AFP36" s="42"/>
      <c r="AFQ36" s="42"/>
      <c r="AFR36" s="42"/>
      <c r="AFS36" s="42"/>
      <c r="AFT36" s="42"/>
      <c r="AFU36" s="42"/>
      <c r="AFV36" s="42"/>
      <c r="AFW36" s="42"/>
      <c r="AFX36" s="42"/>
      <c r="AFY36" s="42"/>
      <c r="AFZ36" s="42"/>
      <c r="AGA36" s="42"/>
      <c r="AGB36" s="42"/>
      <c r="AGC36" s="42"/>
      <c r="AGD36" s="42"/>
      <c r="AGE36" s="42"/>
      <c r="AGF36" s="42"/>
      <c r="AGG36" s="42"/>
      <c r="AGH36" s="42"/>
      <c r="AGI36" s="42"/>
      <c r="AGJ36" s="42"/>
      <c r="AGK36" s="42"/>
      <c r="AGL36" s="42"/>
      <c r="AGM36" s="42"/>
      <c r="AGN36" s="42"/>
      <c r="AGO36" s="42"/>
      <c r="AGP36" s="42"/>
      <c r="AGQ36" s="42"/>
      <c r="AGR36" s="42"/>
      <c r="AGS36" s="42"/>
      <c r="AGT36" s="42"/>
      <c r="AGU36" s="42"/>
      <c r="AGV36" s="42"/>
      <c r="AGW36" s="42"/>
      <c r="AGX36" s="42"/>
      <c r="AGY36" s="42"/>
      <c r="AGZ36" s="42"/>
      <c r="AHA36" s="42"/>
      <c r="AHB36" s="42"/>
      <c r="AHC36" s="42"/>
      <c r="AHD36" s="42"/>
      <c r="AHE36" s="42"/>
      <c r="AHF36" s="42"/>
      <c r="AHG36" s="42"/>
      <c r="AHH36" s="42"/>
      <c r="AHI36" s="42"/>
      <c r="AHJ36" s="42"/>
      <c r="AHK36" s="42"/>
      <c r="AHL36" s="42"/>
      <c r="AHM36" s="42"/>
      <c r="AHN36" s="42"/>
      <c r="AHO36" s="42"/>
      <c r="AHP36" s="42"/>
      <c r="AHQ36" s="42"/>
      <c r="AHR36" s="42"/>
      <c r="AHS36" s="42"/>
      <c r="AHT36" s="42"/>
      <c r="AHU36" s="42"/>
      <c r="AHV36" s="42"/>
      <c r="AHW36" s="42"/>
      <c r="AHX36" s="42"/>
      <c r="AHY36" s="42"/>
      <c r="AHZ36" s="42"/>
      <c r="AIA36" s="42"/>
      <c r="AIB36" s="42"/>
      <c r="AIC36" s="42"/>
      <c r="AID36" s="42"/>
      <c r="AIE36" s="42"/>
      <c r="AIF36" s="42"/>
      <c r="AIG36" s="42"/>
      <c r="AIH36" s="42"/>
      <c r="AII36" s="42"/>
      <c r="AIJ36" s="42"/>
      <c r="AIK36" s="42"/>
      <c r="AIL36" s="42"/>
      <c r="AIM36" s="42"/>
      <c r="AIN36" s="42"/>
      <c r="AIO36" s="42"/>
      <c r="AIP36" s="42"/>
      <c r="AIQ36" s="42"/>
      <c r="AIR36" s="42"/>
      <c r="AIS36" s="42"/>
      <c r="AIT36" s="42"/>
      <c r="AIU36" s="42"/>
      <c r="AIV36" s="42"/>
      <c r="AIW36" s="42"/>
      <c r="AIX36" s="42"/>
      <c r="AIY36" s="42"/>
      <c r="AIZ36" s="42"/>
      <c r="AJA36" s="42"/>
      <c r="AJB36" s="42"/>
      <c r="AJC36" s="42"/>
      <c r="AJD36" s="42"/>
      <c r="AJE36" s="42"/>
      <c r="AJF36" s="42"/>
      <c r="AJG36" s="42"/>
      <c r="AJH36" s="42"/>
      <c r="AJI36" s="42"/>
      <c r="AJJ36" s="42"/>
      <c r="AJK36" s="42"/>
      <c r="AJL36" s="42"/>
      <c r="AJM36" s="42"/>
      <c r="AJN36" s="42"/>
      <c r="AJO36" s="42"/>
      <c r="AJP36" s="42"/>
      <c r="AJQ36" s="42"/>
      <c r="AJR36" s="42"/>
      <c r="AJS36" s="42"/>
      <c r="AJT36" s="42"/>
      <c r="AJU36" s="42"/>
      <c r="AJV36" s="42"/>
      <c r="AJW36" s="42"/>
      <c r="AJX36" s="42"/>
      <c r="AJY36" s="42"/>
      <c r="AJZ36" s="42"/>
      <c r="AKA36" s="42"/>
      <c r="AKB36" s="42"/>
      <c r="AKC36" s="42"/>
      <c r="AKD36" s="42"/>
      <c r="AKE36" s="42"/>
      <c r="AKF36" s="42"/>
      <c r="AKG36" s="42"/>
      <c r="AKH36" s="42"/>
      <c r="AKI36" s="42"/>
      <c r="AKJ36" s="42"/>
      <c r="AKK36" s="42"/>
      <c r="AKL36" s="42"/>
      <c r="AKM36" s="42"/>
      <c r="AKN36" s="42"/>
      <c r="AKO36" s="42"/>
      <c r="AKP36" s="42"/>
      <c r="AKQ36" s="42"/>
      <c r="AKR36" s="42"/>
      <c r="AKS36" s="42"/>
      <c r="AKT36" s="42"/>
      <c r="AKU36" s="42"/>
      <c r="AKV36" s="42"/>
      <c r="AKW36" s="42"/>
      <c r="AKX36" s="42"/>
      <c r="AKY36" s="42"/>
      <c r="AKZ36" s="42"/>
      <c r="ALA36" s="42"/>
      <c r="ALB36" s="42"/>
      <c r="ALC36" s="42"/>
      <c r="ALD36" s="42"/>
      <c r="ALE36" s="42"/>
      <c r="ALF36" s="42"/>
      <c r="ALG36" s="42"/>
      <c r="ALH36" s="42"/>
      <c r="ALI36" s="42"/>
      <c r="ALJ36" s="42"/>
      <c r="ALK36" s="42"/>
      <c r="ALL36" s="42"/>
      <c r="ALM36" s="42"/>
      <c r="ALN36" s="42"/>
      <c r="ALO36" s="42"/>
      <c r="ALP36" s="42"/>
      <c r="ALQ36" s="42"/>
      <c r="ALR36" s="42"/>
      <c r="ALS36" s="42"/>
      <c r="ALT36" s="42"/>
      <c r="ALU36" s="42"/>
      <c r="ALV36" s="42"/>
      <c r="ALW36" s="42"/>
      <c r="ALX36" s="42"/>
      <c r="ALY36" s="42"/>
      <c r="ALZ36" s="42"/>
      <c r="AMA36" s="42"/>
      <c r="AMB36" s="42"/>
      <c r="AMC36" s="42"/>
      <c r="AMD36" s="42"/>
      <c r="AME36" s="42"/>
      <c r="AMF36" s="42"/>
      <c r="AMG36" s="42"/>
      <c r="AMH36" s="42"/>
      <c r="AMI36" s="42"/>
      <c r="AMJ36" s="42"/>
    </row>
    <row r="37" spans="1:1024" x14ac:dyDescent="0.25">
      <c r="A37" s="73" t="s">
        <v>324</v>
      </c>
    </row>
    <row r="40" spans="1:1024" s="42" customFormat="1" x14ac:dyDescent="0.25"/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8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3"/>
  <sheetViews>
    <sheetView workbookViewId="0">
      <selection activeCell="E18" sqref="E18"/>
    </sheetView>
  </sheetViews>
  <sheetFormatPr defaultRowHeight="15" x14ac:dyDescent="0.25"/>
  <cols>
    <col min="1" max="1" width="33.5" style="42" customWidth="1"/>
    <col min="2" max="3" width="13" style="42" customWidth="1"/>
    <col min="4" max="4" width="16" style="42" customWidth="1"/>
    <col min="5" max="6" width="11.125" style="42" customWidth="1"/>
    <col min="7" max="7" width="17" style="42" customWidth="1"/>
    <col min="8" max="1025" width="8.75" style="42" customWidth="1"/>
    <col min="1026" max="1026" width="9" style="118" customWidth="1"/>
    <col min="1027" max="16384" width="9" style="118"/>
  </cols>
  <sheetData>
    <row r="1" spans="1:1025" ht="15.75" x14ac:dyDescent="0.25">
      <c r="A1" s="55"/>
      <c r="B1" s="222" t="s">
        <v>473</v>
      </c>
      <c r="C1" s="222"/>
      <c r="D1" s="222"/>
      <c r="E1" s="222"/>
      <c r="F1" s="222"/>
      <c r="G1" s="222"/>
    </row>
    <row r="2" spans="1:1025" ht="15.75" x14ac:dyDescent="0.25">
      <c r="A2" s="56"/>
    </row>
    <row r="3" spans="1:1025" ht="15.75" x14ac:dyDescent="0.25">
      <c r="A3" s="223" t="s">
        <v>8</v>
      </c>
      <c r="B3" s="223"/>
      <c r="C3" s="223"/>
      <c r="D3" s="223"/>
      <c r="E3" s="223"/>
      <c r="F3" s="223"/>
      <c r="G3" s="223"/>
    </row>
    <row r="4" spans="1:1025" ht="15.75" x14ac:dyDescent="0.25">
      <c r="A4" s="223" t="s">
        <v>337</v>
      </c>
      <c r="B4" s="223"/>
      <c r="C4" s="223"/>
      <c r="D4" s="223"/>
      <c r="E4" s="223"/>
      <c r="F4" s="223"/>
      <c r="G4" s="223"/>
    </row>
    <row r="5" spans="1:1025" ht="15.75" x14ac:dyDescent="0.25">
      <c r="A5" s="223" t="s">
        <v>350</v>
      </c>
      <c r="B5" s="223"/>
      <c r="C5" s="223"/>
      <c r="D5" s="223"/>
      <c r="E5" s="223"/>
      <c r="F5" s="223"/>
      <c r="G5" s="223"/>
      <c r="J5" s="118"/>
    </row>
    <row r="6" spans="1:1025" ht="15.75" x14ac:dyDescent="0.25">
      <c r="A6" s="57"/>
      <c r="J6" s="118"/>
    </row>
    <row r="7" spans="1:1025" ht="15.75" customHeight="1" x14ac:dyDescent="0.25">
      <c r="A7" s="224" t="s">
        <v>351</v>
      </c>
      <c r="B7" s="224"/>
      <c r="C7" s="224"/>
      <c r="D7" s="224"/>
      <c r="E7" s="224"/>
      <c r="F7" s="224"/>
      <c r="G7" s="224"/>
    </row>
    <row r="8" spans="1:1025" x14ac:dyDescent="0.25">
      <c r="A8" s="58"/>
      <c r="J8" s="118"/>
    </row>
    <row r="9" spans="1:1025" ht="16.5" thickBot="1" x14ac:dyDescent="0.3">
      <c r="B9" s="158" t="s">
        <v>338</v>
      </c>
      <c r="C9" s="59"/>
      <c r="D9" s="59"/>
      <c r="E9" s="59"/>
      <c r="F9" s="59"/>
      <c r="G9" s="120"/>
    </row>
    <row r="10" spans="1:1025" ht="48" customHeight="1" thickTop="1" x14ac:dyDescent="0.25">
      <c r="A10" s="60" t="s">
        <v>6</v>
      </c>
      <c r="B10" s="159" t="s">
        <v>339</v>
      </c>
      <c r="C10" s="159" t="s">
        <v>340</v>
      </c>
      <c r="D10" s="60" t="s">
        <v>347</v>
      </c>
      <c r="AMI10" s="118"/>
      <c r="AMJ10" s="118"/>
      <c r="AMK10" s="118"/>
    </row>
    <row r="11" spans="1:1025" ht="15.75" x14ac:dyDescent="0.25">
      <c r="A11" s="61" t="s">
        <v>72</v>
      </c>
      <c r="B11" s="62" t="s">
        <v>73</v>
      </c>
      <c r="C11" s="62" t="s">
        <v>73</v>
      </c>
      <c r="D11" s="160" t="s">
        <v>348</v>
      </c>
      <c r="AMI11" s="118"/>
      <c r="AMJ11" s="118"/>
      <c r="AMK11" s="118"/>
    </row>
    <row r="12" spans="1:1025" ht="16.5" customHeight="1" thickBot="1" x14ac:dyDescent="0.3">
      <c r="A12" s="63"/>
      <c r="B12" s="64" t="s">
        <v>74</v>
      </c>
      <c r="C12" s="64" t="s">
        <v>74</v>
      </c>
      <c r="D12" s="160" t="s">
        <v>349</v>
      </c>
      <c r="AMI12" s="118"/>
      <c r="AMJ12" s="118"/>
      <c r="AMK12" s="118"/>
    </row>
    <row r="13" spans="1:1025" ht="19.5" thickTop="1" x14ac:dyDescent="0.25">
      <c r="A13" s="161" t="s">
        <v>94</v>
      </c>
      <c r="B13" s="65">
        <f>SUM(B14:B16)</f>
        <v>46</v>
      </c>
      <c r="C13" s="65">
        <f>SUM(C14:C16)</f>
        <v>46</v>
      </c>
      <c r="D13" s="162">
        <f>SUM(D14:D16)</f>
        <v>43</v>
      </c>
      <c r="AMI13" s="118"/>
      <c r="AMJ13" s="118"/>
      <c r="AMK13" s="118"/>
    </row>
    <row r="14" spans="1:1025" ht="19.5" customHeight="1" x14ac:dyDescent="0.25">
      <c r="A14" s="66" t="s">
        <v>75</v>
      </c>
      <c r="B14" s="67">
        <v>8</v>
      </c>
      <c r="C14" s="67">
        <v>8</v>
      </c>
      <c r="D14" s="68">
        <v>8</v>
      </c>
      <c r="AMI14" s="118"/>
      <c r="AMJ14" s="118"/>
      <c r="AMK14" s="118"/>
    </row>
    <row r="15" spans="1:1025" ht="21.75" customHeight="1" x14ac:dyDescent="0.25">
      <c r="A15" s="66" t="s">
        <v>341</v>
      </c>
      <c r="B15" s="67">
        <v>21</v>
      </c>
      <c r="C15" s="67">
        <v>21</v>
      </c>
      <c r="D15" s="68">
        <v>19</v>
      </c>
      <c r="AMI15" s="118"/>
      <c r="AMJ15" s="118"/>
      <c r="AMK15" s="118"/>
    </row>
    <row r="16" spans="1:1025" ht="19.5" customHeight="1" x14ac:dyDescent="0.25">
      <c r="A16" s="66" t="s">
        <v>342</v>
      </c>
      <c r="B16" s="67">
        <v>17</v>
      </c>
      <c r="C16" s="67">
        <v>17</v>
      </c>
      <c r="D16" s="68">
        <v>16</v>
      </c>
      <c r="AMI16" s="118"/>
      <c r="AMJ16" s="118"/>
      <c r="AMK16" s="118"/>
    </row>
    <row r="17" spans="1:1025" ht="18.75" x14ac:dyDescent="0.25">
      <c r="A17" s="69" t="s">
        <v>71</v>
      </c>
      <c r="B17" s="163">
        <f t="shared" ref="B17:C17" si="0">SUM(B19:B28)</f>
        <v>146</v>
      </c>
      <c r="C17" s="163">
        <f t="shared" si="0"/>
        <v>146</v>
      </c>
      <c r="D17" s="162">
        <f>SUM(D19:D28)</f>
        <v>123</v>
      </c>
      <c r="AMI17" s="118"/>
      <c r="AMJ17" s="118"/>
      <c r="AMK17" s="118"/>
    </row>
    <row r="18" spans="1:1025" s="204" customFormat="1" ht="18.75" x14ac:dyDescent="0.25">
      <c r="A18" s="205" t="s">
        <v>474</v>
      </c>
      <c r="B18" s="163">
        <v>1</v>
      </c>
      <c r="C18" s="163">
        <v>1</v>
      </c>
      <c r="D18" s="162">
        <v>1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2"/>
      <c r="KI18" s="42"/>
      <c r="KJ18" s="42"/>
      <c r="KK18" s="42"/>
      <c r="KL18" s="42"/>
      <c r="KM18" s="42"/>
      <c r="KN18" s="42"/>
      <c r="KO18" s="42"/>
      <c r="KP18" s="42"/>
      <c r="KQ18" s="42"/>
      <c r="KR18" s="42"/>
      <c r="KS18" s="42"/>
      <c r="KT18" s="42"/>
      <c r="KU18" s="42"/>
      <c r="KV18" s="42"/>
      <c r="KW18" s="42"/>
      <c r="KX18" s="42"/>
      <c r="KY18" s="42"/>
      <c r="KZ18" s="42"/>
      <c r="LA18" s="42"/>
      <c r="LB18" s="42"/>
      <c r="LC18" s="42"/>
      <c r="LD18" s="42"/>
      <c r="LE18" s="42"/>
      <c r="LF18" s="42"/>
      <c r="LG18" s="42"/>
      <c r="LH18" s="42"/>
      <c r="LI18" s="42"/>
      <c r="LJ18" s="42"/>
      <c r="LK18" s="42"/>
      <c r="LL18" s="42"/>
      <c r="LM18" s="42"/>
      <c r="LN18" s="42"/>
      <c r="LO18" s="42"/>
      <c r="LP18" s="42"/>
      <c r="LQ18" s="42"/>
      <c r="LR18" s="42"/>
      <c r="LS18" s="42"/>
      <c r="LT18" s="42"/>
      <c r="LU18" s="42"/>
      <c r="LV18" s="42"/>
      <c r="LW18" s="42"/>
      <c r="LX18" s="42"/>
      <c r="LY18" s="42"/>
      <c r="LZ18" s="42"/>
      <c r="MA18" s="42"/>
      <c r="MB18" s="42"/>
      <c r="MC18" s="42"/>
      <c r="MD18" s="42"/>
      <c r="ME18" s="42"/>
      <c r="MF18" s="42"/>
      <c r="MG18" s="42"/>
      <c r="MH18" s="42"/>
      <c r="MI18" s="42"/>
      <c r="MJ18" s="42"/>
      <c r="MK18" s="42"/>
      <c r="ML18" s="42"/>
      <c r="MM18" s="42"/>
      <c r="MN18" s="42"/>
      <c r="MO18" s="42"/>
      <c r="MP18" s="42"/>
      <c r="MQ18" s="42"/>
      <c r="MR18" s="42"/>
      <c r="MS18" s="42"/>
      <c r="MT18" s="42"/>
      <c r="MU18" s="42"/>
      <c r="MV18" s="42"/>
      <c r="MW18" s="42"/>
      <c r="MX18" s="42"/>
      <c r="MY18" s="42"/>
      <c r="MZ18" s="42"/>
      <c r="NA18" s="42"/>
      <c r="NB18" s="42"/>
      <c r="NC18" s="42"/>
      <c r="ND18" s="42"/>
      <c r="NE18" s="42"/>
      <c r="NF18" s="42"/>
      <c r="NG18" s="42"/>
      <c r="NH18" s="42"/>
      <c r="NI18" s="42"/>
      <c r="NJ18" s="42"/>
      <c r="NK18" s="42"/>
      <c r="NL18" s="42"/>
      <c r="NM18" s="42"/>
      <c r="NN18" s="42"/>
      <c r="NO18" s="42"/>
      <c r="NP18" s="42"/>
      <c r="NQ18" s="42"/>
      <c r="NR18" s="42"/>
      <c r="NS18" s="42"/>
      <c r="NT18" s="42"/>
      <c r="NU18" s="42"/>
      <c r="NV18" s="42"/>
      <c r="NW18" s="42"/>
      <c r="NX18" s="42"/>
      <c r="NY18" s="42"/>
      <c r="NZ18" s="42"/>
      <c r="OA18" s="42"/>
      <c r="OB18" s="42"/>
      <c r="OC18" s="42"/>
      <c r="OD18" s="42"/>
      <c r="OE18" s="42"/>
      <c r="OF18" s="42"/>
      <c r="OG18" s="42"/>
      <c r="OH18" s="42"/>
      <c r="OI18" s="42"/>
      <c r="OJ18" s="42"/>
      <c r="OK18" s="42"/>
      <c r="OL18" s="42"/>
      <c r="OM18" s="42"/>
      <c r="ON18" s="42"/>
      <c r="OO18" s="42"/>
      <c r="OP18" s="42"/>
      <c r="OQ18" s="42"/>
      <c r="OR18" s="42"/>
      <c r="OS18" s="42"/>
      <c r="OT18" s="42"/>
      <c r="OU18" s="42"/>
      <c r="OV18" s="42"/>
      <c r="OW18" s="42"/>
      <c r="OX18" s="42"/>
      <c r="OY18" s="42"/>
      <c r="OZ18" s="42"/>
      <c r="PA18" s="42"/>
      <c r="PB18" s="42"/>
      <c r="PC18" s="42"/>
      <c r="PD18" s="42"/>
      <c r="PE18" s="42"/>
      <c r="PF18" s="42"/>
      <c r="PG18" s="42"/>
      <c r="PH18" s="42"/>
      <c r="PI18" s="42"/>
      <c r="PJ18" s="42"/>
      <c r="PK18" s="42"/>
      <c r="PL18" s="42"/>
      <c r="PM18" s="42"/>
      <c r="PN18" s="42"/>
      <c r="PO18" s="42"/>
      <c r="PP18" s="42"/>
      <c r="PQ18" s="42"/>
      <c r="PR18" s="42"/>
      <c r="PS18" s="42"/>
      <c r="PT18" s="42"/>
      <c r="PU18" s="42"/>
      <c r="PV18" s="42"/>
      <c r="PW18" s="42"/>
      <c r="PX18" s="42"/>
      <c r="PY18" s="42"/>
      <c r="PZ18" s="42"/>
      <c r="QA18" s="42"/>
      <c r="QB18" s="42"/>
      <c r="QC18" s="42"/>
      <c r="QD18" s="42"/>
      <c r="QE18" s="42"/>
      <c r="QF18" s="42"/>
      <c r="QG18" s="42"/>
      <c r="QH18" s="42"/>
      <c r="QI18" s="42"/>
      <c r="QJ18" s="42"/>
      <c r="QK18" s="42"/>
      <c r="QL18" s="42"/>
      <c r="QM18" s="42"/>
      <c r="QN18" s="42"/>
      <c r="QO18" s="42"/>
      <c r="QP18" s="42"/>
      <c r="QQ18" s="42"/>
      <c r="QR18" s="42"/>
      <c r="QS18" s="42"/>
      <c r="QT18" s="42"/>
      <c r="QU18" s="42"/>
      <c r="QV18" s="42"/>
      <c r="QW18" s="42"/>
      <c r="QX18" s="42"/>
      <c r="QY18" s="42"/>
      <c r="QZ18" s="42"/>
      <c r="RA18" s="42"/>
      <c r="RB18" s="42"/>
      <c r="RC18" s="42"/>
      <c r="RD18" s="42"/>
      <c r="RE18" s="42"/>
      <c r="RF18" s="42"/>
      <c r="RG18" s="42"/>
      <c r="RH18" s="42"/>
      <c r="RI18" s="42"/>
      <c r="RJ18" s="42"/>
      <c r="RK18" s="42"/>
      <c r="RL18" s="42"/>
      <c r="RM18" s="42"/>
      <c r="RN18" s="42"/>
      <c r="RO18" s="42"/>
      <c r="RP18" s="42"/>
      <c r="RQ18" s="42"/>
      <c r="RR18" s="42"/>
      <c r="RS18" s="42"/>
      <c r="RT18" s="42"/>
      <c r="RU18" s="42"/>
      <c r="RV18" s="42"/>
      <c r="RW18" s="42"/>
      <c r="RX18" s="42"/>
      <c r="RY18" s="42"/>
      <c r="RZ18" s="42"/>
      <c r="SA18" s="42"/>
      <c r="SB18" s="42"/>
      <c r="SC18" s="42"/>
      <c r="SD18" s="42"/>
      <c r="SE18" s="42"/>
      <c r="SF18" s="42"/>
      <c r="SG18" s="42"/>
      <c r="SH18" s="42"/>
      <c r="SI18" s="42"/>
      <c r="SJ18" s="42"/>
      <c r="SK18" s="42"/>
      <c r="SL18" s="42"/>
      <c r="SM18" s="42"/>
      <c r="SN18" s="42"/>
      <c r="SO18" s="42"/>
      <c r="SP18" s="42"/>
      <c r="SQ18" s="42"/>
      <c r="SR18" s="42"/>
      <c r="SS18" s="42"/>
      <c r="ST18" s="42"/>
      <c r="SU18" s="42"/>
      <c r="SV18" s="42"/>
      <c r="SW18" s="42"/>
      <c r="SX18" s="42"/>
      <c r="SY18" s="42"/>
      <c r="SZ18" s="42"/>
      <c r="TA18" s="42"/>
      <c r="TB18" s="42"/>
      <c r="TC18" s="42"/>
      <c r="TD18" s="42"/>
      <c r="TE18" s="42"/>
      <c r="TF18" s="42"/>
      <c r="TG18" s="42"/>
      <c r="TH18" s="42"/>
      <c r="TI18" s="42"/>
      <c r="TJ18" s="42"/>
      <c r="TK18" s="42"/>
      <c r="TL18" s="42"/>
      <c r="TM18" s="42"/>
      <c r="TN18" s="42"/>
      <c r="TO18" s="42"/>
      <c r="TP18" s="42"/>
      <c r="TQ18" s="42"/>
      <c r="TR18" s="42"/>
      <c r="TS18" s="42"/>
      <c r="TT18" s="42"/>
      <c r="TU18" s="42"/>
      <c r="TV18" s="42"/>
      <c r="TW18" s="42"/>
      <c r="TX18" s="42"/>
      <c r="TY18" s="42"/>
      <c r="TZ18" s="42"/>
      <c r="UA18" s="42"/>
      <c r="UB18" s="42"/>
      <c r="UC18" s="42"/>
      <c r="UD18" s="42"/>
      <c r="UE18" s="42"/>
      <c r="UF18" s="42"/>
      <c r="UG18" s="42"/>
      <c r="UH18" s="42"/>
      <c r="UI18" s="42"/>
      <c r="UJ18" s="42"/>
      <c r="UK18" s="42"/>
      <c r="UL18" s="42"/>
      <c r="UM18" s="42"/>
      <c r="UN18" s="42"/>
      <c r="UO18" s="42"/>
      <c r="UP18" s="42"/>
      <c r="UQ18" s="42"/>
      <c r="UR18" s="42"/>
      <c r="US18" s="42"/>
      <c r="UT18" s="42"/>
      <c r="UU18" s="42"/>
      <c r="UV18" s="42"/>
      <c r="UW18" s="42"/>
      <c r="UX18" s="42"/>
      <c r="UY18" s="42"/>
      <c r="UZ18" s="42"/>
      <c r="VA18" s="42"/>
      <c r="VB18" s="42"/>
      <c r="VC18" s="42"/>
      <c r="VD18" s="42"/>
      <c r="VE18" s="42"/>
      <c r="VF18" s="42"/>
      <c r="VG18" s="42"/>
      <c r="VH18" s="42"/>
      <c r="VI18" s="42"/>
      <c r="VJ18" s="42"/>
      <c r="VK18" s="42"/>
      <c r="VL18" s="42"/>
      <c r="VM18" s="42"/>
      <c r="VN18" s="42"/>
      <c r="VO18" s="42"/>
      <c r="VP18" s="42"/>
      <c r="VQ18" s="42"/>
      <c r="VR18" s="42"/>
      <c r="VS18" s="42"/>
      <c r="VT18" s="42"/>
      <c r="VU18" s="42"/>
      <c r="VV18" s="42"/>
      <c r="VW18" s="42"/>
      <c r="VX18" s="42"/>
      <c r="VY18" s="42"/>
      <c r="VZ18" s="42"/>
      <c r="WA18" s="42"/>
      <c r="WB18" s="42"/>
      <c r="WC18" s="42"/>
      <c r="WD18" s="42"/>
      <c r="WE18" s="42"/>
      <c r="WF18" s="42"/>
      <c r="WG18" s="42"/>
      <c r="WH18" s="42"/>
      <c r="WI18" s="42"/>
      <c r="WJ18" s="42"/>
      <c r="WK18" s="42"/>
      <c r="WL18" s="42"/>
      <c r="WM18" s="42"/>
      <c r="WN18" s="42"/>
      <c r="WO18" s="42"/>
      <c r="WP18" s="42"/>
      <c r="WQ18" s="42"/>
      <c r="WR18" s="42"/>
      <c r="WS18" s="42"/>
      <c r="WT18" s="42"/>
      <c r="WU18" s="42"/>
      <c r="WV18" s="42"/>
      <c r="WW18" s="42"/>
      <c r="WX18" s="42"/>
      <c r="WY18" s="42"/>
      <c r="WZ18" s="42"/>
      <c r="XA18" s="42"/>
      <c r="XB18" s="42"/>
      <c r="XC18" s="42"/>
      <c r="XD18" s="42"/>
      <c r="XE18" s="42"/>
      <c r="XF18" s="42"/>
      <c r="XG18" s="42"/>
      <c r="XH18" s="42"/>
      <c r="XI18" s="42"/>
      <c r="XJ18" s="42"/>
      <c r="XK18" s="42"/>
      <c r="XL18" s="42"/>
      <c r="XM18" s="42"/>
      <c r="XN18" s="42"/>
      <c r="XO18" s="42"/>
      <c r="XP18" s="42"/>
      <c r="XQ18" s="42"/>
      <c r="XR18" s="42"/>
      <c r="XS18" s="42"/>
      <c r="XT18" s="42"/>
      <c r="XU18" s="42"/>
      <c r="XV18" s="42"/>
      <c r="XW18" s="42"/>
      <c r="XX18" s="42"/>
      <c r="XY18" s="42"/>
      <c r="XZ18" s="42"/>
      <c r="YA18" s="42"/>
      <c r="YB18" s="42"/>
      <c r="YC18" s="42"/>
      <c r="YD18" s="42"/>
      <c r="YE18" s="42"/>
      <c r="YF18" s="42"/>
      <c r="YG18" s="42"/>
      <c r="YH18" s="42"/>
      <c r="YI18" s="42"/>
      <c r="YJ18" s="42"/>
      <c r="YK18" s="42"/>
      <c r="YL18" s="42"/>
      <c r="YM18" s="42"/>
      <c r="YN18" s="42"/>
      <c r="YO18" s="42"/>
      <c r="YP18" s="42"/>
      <c r="YQ18" s="42"/>
      <c r="YR18" s="42"/>
      <c r="YS18" s="42"/>
      <c r="YT18" s="42"/>
      <c r="YU18" s="42"/>
      <c r="YV18" s="42"/>
      <c r="YW18" s="42"/>
      <c r="YX18" s="42"/>
      <c r="YY18" s="42"/>
      <c r="YZ18" s="42"/>
      <c r="ZA18" s="42"/>
      <c r="ZB18" s="42"/>
      <c r="ZC18" s="42"/>
      <c r="ZD18" s="42"/>
      <c r="ZE18" s="42"/>
      <c r="ZF18" s="42"/>
      <c r="ZG18" s="42"/>
      <c r="ZH18" s="42"/>
      <c r="ZI18" s="42"/>
      <c r="ZJ18" s="42"/>
      <c r="ZK18" s="42"/>
      <c r="ZL18" s="42"/>
      <c r="ZM18" s="42"/>
      <c r="ZN18" s="42"/>
      <c r="ZO18" s="42"/>
      <c r="ZP18" s="42"/>
      <c r="ZQ18" s="42"/>
      <c r="ZR18" s="42"/>
      <c r="ZS18" s="42"/>
      <c r="ZT18" s="42"/>
      <c r="ZU18" s="42"/>
      <c r="ZV18" s="42"/>
      <c r="ZW18" s="42"/>
      <c r="ZX18" s="42"/>
      <c r="ZY18" s="42"/>
      <c r="ZZ18" s="42"/>
      <c r="AAA18" s="42"/>
      <c r="AAB18" s="42"/>
      <c r="AAC18" s="42"/>
      <c r="AAD18" s="42"/>
      <c r="AAE18" s="42"/>
      <c r="AAF18" s="42"/>
      <c r="AAG18" s="42"/>
      <c r="AAH18" s="42"/>
      <c r="AAI18" s="42"/>
      <c r="AAJ18" s="42"/>
      <c r="AAK18" s="42"/>
      <c r="AAL18" s="42"/>
      <c r="AAM18" s="42"/>
      <c r="AAN18" s="42"/>
      <c r="AAO18" s="42"/>
      <c r="AAP18" s="42"/>
      <c r="AAQ18" s="42"/>
      <c r="AAR18" s="42"/>
      <c r="AAS18" s="42"/>
      <c r="AAT18" s="42"/>
      <c r="AAU18" s="42"/>
      <c r="AAV18" s="42"/>
      <c r="AAW18" s="42"/>
      <c r="AAX18" s="42"/>
      <c r="AAY18" s="42"/>
      <c r="AAZ18" s="42"/>
      <c r="ABA18" s="42"/>
      <c r="ABB18" s="42"/>
      <c r="ABC18" s="42"/>
      <c r="ABD18" s="42"/>
      <c r="ABE18" s="42"/>
      <c r="ABF18" s="42"/>
      <c r="ABG18" s="42"/>
      <c r="ABH18" s="42"/>
      <c r="ABI18" s="42"/>
      <c r="ABJ18" s="42"/>
      <c r="ABK18" s="42"/>
      <c r="ABL18" s="42"/>
      <c r="ABM18" s="42"/>
      <c r="ABN18" s="42"/>
      <c r="ABO18" s="42"/>
      <c r="ABP18" s="42"/>
      <c r="ABQ18" s="42"/>
      <c r="ABR18" s="42"/>
      <c r="ABS18" s="42"/>
      <c r="ABT18" s="42"/>
      <c r="ABU18" s="42"/>
      <c r="ABV18" s="42"/>
      <c r="ABW18" s="42"/>
      <c r="ABX18" s="42"/>
      <c r="ABY18" s="42"/>
      <c r="ABZ18" s="42"/>
      <c r="ACA18" s="42"/>
      <c r="ACB18" s="42"/>
      <c r="ACC18" s="42"/>
      <c r="ACD18" s="42"/>
      <c r="ACE18" s="42"/>
      <c r="ACF18" s="42"/>
      <c r="ACG18" s="42"/>
      <c r="ACH18" s="42"/>
      <c r="ACI18" s="42"/>
      <c r="ACJ18" s="42"/>
      <c r="ACK18" s="42"/>
      <c r="ACL18" s="42"/>
      <c r="ACM18" s="42"/>
      <c r="ACN18" s="42"/>
      <c r="ACO18" s="42"/>
      <c r="ACP18" s="42"/>
      <c r="ACQ18" s="42"/>
      <c r="ACR18" s="42"/>
      <c r="ACS18" s="42"/>
      <c r="ACT18" s="42"/>
      <c r="ACU18" s="42"/>
      <c r="ACV18" s="42"/>
      <c r="ACW18" s="42"/>
      <c r="ACX18" s="42"/>
      <c r="ACY18" s="42"/>
      <c r="ACZ18" s="42"/>
      <c r="ADA18" s="42"/>
      <c r="ADB18" s="42"/>
      <c r="ADC18" s="42"/>
      <c r="ADD18" s="42"/>
      <c r="ADE18" s="42"/>
      <c r="ADF18" s="42"/>
      <c r="ADG18" s="42"/>
      <c r="ADH18" s="42"/>
      <c r="ADI18" s="42"/>
      <c r="ADJ18" s="42"/>
      <c r="ADK18" s="42"/>
      <c r="ADL18" s="42"/>
      <c r="ADM18" s="42"/>
      <c r="ADN18" s="42"/>
      <c r="ADO18" s="42"/>
      <c r="ADP18" s="42"/>
      <c r="ADQ18" s="42"/>
      <c r="ADR18" s="42"/>
      <c r="ADS18" s="42"/>
      <c r="ADT18" s="42"/>
      <c r="ADU18" s="42"/>
      <c r="ADV18" s="42"/>
      <c r="ADW18" s="42"/>
      <c r="ADX18" s="42"/>
      <c r="ADY18" s="42"/>
      <c r="ADZ18" s="42"/>
      <c r="AEA18" s="42"/>
      <c r="AEB18" s="42"/>
      <c r="AEC18" s="42"/>
      <c r="AED18" s="42"/>
      <c r="AEE18" s="42"/>
      <c r="AEF18" s="42"/>
      <c r="AEG18" s="42"/>
      <c r="AEH18" s="42"/>
      <c r="AEI18" s="42"/>
      <c r="AEJ18" s="42"/>
      <c r="AEK18" s="42"/>
      <c r="AEL18" s="42"/>
      <c r="AEM18" s="42"/>
      <c r="AEN18" s="42"/>
      <c r="AEO18" s="42"/>
      <c r="AEP18" s="42"/>
      <c r="AEQ18" s="42"/>
      <c r="AER18" s="42"/>
      <c r="AES18" s="42"/>
      <c r="AET18" s="42"/>
      <c r="AEU18" s="42"/>
      <c r="AEV18" s="42"/>
      <c r="AEW18" s="42"/>
      <c r="AEX18" s="42"/>
      <c r="AEY18" s="42"/>
      <c r="AEZ18" s="42"/>
      <c r="AFA18" s="42"/>
      <c r="AFB18" s="42"/>
      <c r="AFC18" s="42"/>
      <c r="AFD18" s="42"/>
      <c r="AFE18" s="42"/>
      <c r="AFF18" s="42"/>
      <c r="AFG18" s="42"/>
      <c r="AFH18" s="42"/>
      <c r="AFI18" s="42"/>
      <c r="AFJ18" s="42"/>
      <c r="AFK18" s="42"/>
      <c r="AFL18" s="42"/>
      <c r="AFM18" s="42"/>
      <c r="AFN18" s="42"/>
      <c r="AFO18" s="42"/>
      <c r="AFP18" s="42"/>
      <c r="AFQ18" s="42"/>
      <c r="AFR18" s="42"/>
      <c r="AFS18" s="42"/>
      <c r="AFT18" s="42"/>
      <c r="AFU18" s="42"/>
      <c r="AFV18" s="42"/>
      <c r="AFW18" s="42"/>
      <c r="AFX18" s="42"/>
      <c r="AFY18" s="42"/>
      <c r="AFZ18" s="42"/>
      <c r="AGA18" s="42"/>
      <c r="AGB18" s="42"/>
      <c r="AGC18" s="42"/>
      <c r="AGD18" s="42"/>
      <c r="AGE18" s="42"/>
      <c r="AGF18" s="42"/>
      <c r="AGG18" s="42"/>
      <c r="AGH18" s="42"/>
      <c r="AGI18" s="42"/>
      <c r="AGJ18" s="42"/>
      <c r="AGK18" s="42"/>
      <c r="AGL18" s="42"/>
      <c r="AGM18" s="42"/>
      <c r="AGN18" s="42"/>
      <c r="AGO18" s="42"/>
      <c r="AGP18" s="42"/>
      <c r="AGQ18" s="42"/>
      <c r="AGR18" s="42"/>
      <c r="AGS18" s="42"/>
      <c r="AGT18" s="42"/>
      <c r="AGU18" s="42"/>
      <c r="AGV18" s="42"/>
      <c r="AGW18" s="42"/>
      <c r="AGX18" s="42"/>
      <c r="AGY18" s="42"/>
      <c r="AGZ18" s="42"/>
      <c r="AHA18" s="42"/>
      <c r="AHB18" s="42"/>
      <c r="AHC18" s="42"/>
      <c r="AHD18" s="42"/>
      <c r="AHE18" s="42"/>
      <c r="AHF18" s="42"/>
      <c r="AHG18" s="42"/>
      <c r="AHH18" s="42"/>
      <c r="AHI18" s="42"/>
      <c r="AHJ18" s="42"/>
      <c r="AHK18" s="42"/>
      <c r="AHL18" s="42"/>
      <c r="AHM18" s="42"/>
      <c r="AHN18" s="42"/>
      <c r="AHO18" s="42"/>
      <c r="AHP18" s="42"/>
      <c r="AHQ18" s="42"/>
      <c r="AHR18" s="42"/>
      <c r="AHS18" s="42"/>
      <c r="AHT18" s="42"/>
      <c r="AHU18" s="42"/>
      <c r="AHV18" s="42"/>
      <c r="AHW18" s="42"/>
      <c r="AHX18" s="42"/>
      <c r="AHY18" s="42"/>
      <c r="AHZ18" s="42"/>
      <c r="AIA18" s="42"/>
      <c r="AIB18" s="42"/>
      <c r="AIC18" s="42"/>
      <c r="AID18" s="42"/>
      <c r="AIE18" s="42"/>
      <c r="AIF18" s="42"/>
      <c r="AIG18" s="42"/>
      <c r="AIH18" s="42"/>
      <c r="AII18" s="42"/>
      <c r="AIJ18" s="42"/>
      <c r="AIK18" s="42"/>
      <c r="AIL18" s="42"/>
      <c r="AIM18" s="42"/>
      <c r="AIN18" s="42"/>
      <c r="AIO18" s="42"/>
      <c r="AIP18" s="42"/>
      <c r="AIQ18" s="42"/>
      <c r="AIR18" s="42"/>
      <c r="AIS18" s="42"/>
      <c r="AIT18" s="42"/>
      <c r="AIU18" s="42"/>
      <c r="AIV18" s="42"/>
      <c r="AIW18" s="42"/>
      <c r="AIX18" s="42"/>
      <c r="AIY18" s="42"/>
      <c r="AIZ18" s="42"/>
      <c r="AJA18" s="42"/>
      <c r="AJB18" s="42"/>
      <c r="AJC18" s="42"/>
      <c r="AJD18" s="42"/>
      <c r="AJE18" s="42"/>
      <c r="AJF18" s="42"/>
      <c r="AJG18" s="42"/>
      <c r="AJH18" s="42"/>
      <c r="AJI18" s="42"/>
      <c r="AJJ18" s="42"/>
      <c r="AJK18" s="42"/>
      <c r="AJL18" s="42"/>
      <c r="AJM18" s="42"/>
      <c r="AJN18" s="42"/>
      <c r="AJO18" s="42"/>
      <c r="AJP18" s="42"/>
      <c r="AJQ18" s="42"/>
      <c r="AJR18" s="42"/>
      <c r="AJS18" s="42"/>
      <c r="AJT18" s="42"/>
      <c r="AJU18" s="42"/>
      <c r="AJV18" s="42"/>
      <c r="AJW18" s="42"/>
      <c r="AJX18" s="42"/>
      <c r="AJY18" s="42"/>
      <c r="AJZ18" s="42"/>
      <c r="AKA18" s="42"/>
      <c r="AKB18" s="42"/>
      <c r="AKC18" s="42"/>
      <c r="AKD18" s="42"/>
      <c r="AKE18" s="42"/>
      <c r="AKF18" s="42"/>
      <c r="AKG18" s="42"/>
      <c r="AKH18" s="42"/>
      <c r="AKI18" s="42"/>
      <c r="AKJ18" s="42"/>
      <c r="AKK18" s="42"/>
      <c r="AKL18" s="42"/>
      <c r="AKM18" s="42"/>
      <c r="AKN18" s="42"/>
      <c r="AKO18" s="42"/>
      <c r="AKP18" s="42"/>
      <c r="AKQ18" s="42"/>
      <c r="AKR18" s="42"/>
      <c r="AKS18" s="42"/>
      <c r="AKT18" s="42"/>
      <c r="AKU18" s="42"/>
      <c r="AKV18" s="42"/>
      <c r="AKW18" s="42"/>
      <c r="AKX18" s="42"/>
      <c r="AKY18" s="42"/>
      <c r="AKZ18" s="42"/>
      <c r="ALA18" s="42"/>
      <c r="ALB18" s="42"/>
      <c r="ALC18" s="42"/>
      <c r="ALD18" s="42"/>
      <c r="ALE18" s="42"/>
      <c r="ALF18" s="42"/>
      <c r="ALG18" s="42"/>
      <c r="ALH18" s="42"/>
      <c r="ALI18" s="42"/>
      <c r="ALJ18" s="42"/>
      <c r="ALK18" s="42"/>
      <c r="ALL18" s="42"/>
      <c r="ALM18" s="42"/>
      <c r="ALN18" s="42"/>
      <c r="ALO18" s="42"/>
      <c r="ALP18" s="42"/>
      <c r="ALQ18" s="42"/>
      <c r="ALR18" s="42"/>
      <c r="ALS18" s="42"/>
      <c r="ALT18" s="42"/>
      <c r="ALU18" s="42"/>
      <c r="ALV18" s="42"/>
      <c r="ALW18" s="42"/>
      <c r="ALX18" s="42"/>
      <c r="ALY18" s="42"/>
      <c r="ALZ18" s="42"/>
      <c r="AMA18" s="42"/>
      <c r="AMB18" s="42"/>
      <c r="AMC18" s="42"/>
      <c r="AMD18" s="42"/>
      <c r="AME18" s="42"/>
      <c r="AMF18" s="42"/>
      <c r="AMG18" s="42"/>
      <c r="AMH18" s="42"/>
    </row>
    <row r="19" spans="1:1025" ht="33.75" customHeight="1" x14ac:dyDescent="0.25">
      <c r="A19" s="66" t="s">
        <v>76</v>
      </c>
      <c r="B19" s="164">
        <v>47</v>
      </c>
      <c r="C19" s="164">
        <v>47</v>
      </c>
      <c r="D19" s="68">
        <f>19+19+7</f>
        <v>45</v>
      </c>
      <c r="AMI19" s="118"/>
      <c r="AMJ19" s="118"/>
      <c r="AMK19" s="118"/>
    </row>
    <row r="20" spans="1:1025" ht="21" customHeight="1" x14ac:dyDescent="0.25">
      <c r="A20" s="66" t="s">
        <v>343</v>
      </c>
      <c r="B20" s="164">
        <v>29</v>
      </c>
      <c r="C20" s="164">
        <v>29</v>
      </c>
      <c r="D20" s="68">
        <v>25</v>
      </c>
      <c r="AMI20" s="118"/>
      <c r="AMJ20" s="118"/>
      <c r="AMK20" s="118"/>
    </row>
    <row r="21" spans="1:1025" ht="19.5" customHeight="1" x14ac:dyDescent="0.25">
      <c r="A21" s="66" t="s">
        <v>344</v>
      </c>
      <c r="B21" s="164">
        <v>7</v>
      </c>
      <c r="C21" s="164">
        <v>7</v>
      </c>
      <c r="D21" s="68">
        <v>6</v>
      </c>
      <c r="AMI21" s="118"/>
      <c r="AMJ21" s="118"/>
      <c r="AMK21" s="118"/>
    </row>
    <row r="22" spans="1:1025" ht="18" customHeight="1" x14ac:dyDescent="0.25">
      <c r="A22" s="66" t="s">
        <v>345</v>
      </c>
      <c r="B22" s="164">
        <v>15</v>
      </c>
      <c r="C22" s="164">
        <v>15</v>
      </c>
      <c r="D22" s="68">
        <f>9+3</f>
        <v>12</v>
      </c>
      <c r="AMI22" s="118"/>
      <c r="AMJ22" s="118"/>
      <c r="AMK22" s="118"/>
    </row>
    <row r="23" spans="1:1025" ht="18" customHeight="1" x14ac:dyDescent="0.25">
      <c r="A23" s="66" t="s">
        <v>346</v>
      </c>
      <c r="B23" s="164">
        <v>6</v>
      </c>
      <c r="C23" s="164">
        <v>6</v>
      </c>
      <c r="D23" s="68">
        <v>6</v>
      </c>
      <c r="AMI23" s="118"/>
      <c r="AMJ23" s="118"/>
      <c r="AMK23" s="118"/>
    </row>
    <row r="24" spans="1:1025" ht="16.5" customHeight="1" x14ac:dyDescent="0.25">
      <c r="A24" s="66" t="s">
        <v>77</v>
      </c>
      <c r="B24" s="164">
        <v>2</v>
      </c>
      <c r="C24" s="164">
        <v>2</v>
      </c>
      <c r="D24" s="68">
        <v>0</v>
      </c>
      <c r="AMI24" s="118"/>
      <c r="AMJ24" s="118"/>
      <c r="AMK24" s="118"/>
    </row>
    <row r="25" spans="1:1025" ht="18.75" customHeight="1" x14ac:dyDescent="0.25">
      <c r="A25" s="66" t="s">
        <v>78</v>
      </c>
      <c r="B25" s="164">
        <v>1</v>
      </c>
      <c r="C25" s="164">
        <v>1</v>
      </c>
      <c r="D25" s="68">
        <v>1</v>
      </c>
      <c r="AMI25" s="118"/>
      <c r="AMJ25" s="118"/>
      <c r="AMK25" s="118"/>
    </row>
    <row r="26" spans="1:1025" ht="18" customHeight="1" x14ac:dyDescent="0.25">
      <c r="A26" s="66" t="s">
        <v>79</v>
      </c>
      <c r="B26" s="164">
        <v>34</v>
      </c>
      <c r="C26" s="164">
        <v>34</v>
      </c>
      <c r="D26" s="68">
        <v>25</v>
      </c>
      <c r="AMI26" s="118"/>
      <c r="AMJ26" s="118"/>
      <c r="AMK26" s="118"/>
    </row>
    <row r="27" spans="1:1025" ht="18.75" customHeight="1" x14ac:dyDescent="0.25">
      <c r="A27" s="66" t="s">
        <v>80</v>
      </c>
      <c r="B27" s="164">
        <v>1</v>
      </c>
      <c r="C27" s="164">
        <v>1</v>
      </c>
      <c r="D27" s="68">
        <v>1</v>
      </c>
      <c r="AMI27" s="118"/>
      <c r="AMJ27" s="118"/>
      <c r="AMK27" s="118"/>
    </row>
    <row r="28" spans="1:1025" ht="18" customHeight="1" x14ac:dyDescent="0.25">
      <c r="A28" s="66" t="s">
        <v>81</v>
      </c>
      <c r="B28" s="164">
        <v>4</v>
      </c>
      <c r="C28" s="164">
        <v>4</v>
      </c>
      <c r="D28" s="68">
        <v>2</v>
      </c>
      <c r="AMI28" s="118"/>
      <c r="AMJ28" s="118"/>
      <c r="AMK28" s="118"/>
    </row>
    <row r="29" spans="1:1025" ht="17.25" customHeight="1" x14ac:dyDescent="0.25">
      <c r="A29" s="69" t="s">
        <v>8</v>
      </c>
      <c r="B29" s="165">
        <v>0</v>
      </c>
      <c r="C29" s="165">
        <v>0</v>
      </c>
      <c r="D29" s="166">
        <v>0</v>
      </c>
      <c r="AMI29" s="118"/>
      <c r="AMJ29" s="118"/>
      <c r="AMK29" s="118"/>
    </row>
    <row r="30" spans="1:1025" ht="17.25" customHeight="1" x14ac:dyDescent="0.25">
      <c r="A30" s="69" t="s">
        <v>70</v>
      </c>
      <c r="B30" s="65">
        <f t="shared" ref="B30:D30" si="1">SUM(B13+B17+B29)</f>
        <v>192</v>
      </c>
      <c r="C30" s="65">
        <f t="shared" si="1"/>
        <v>192</v>
      </c>
      <c r="D30" s="162">
        <f t="shared" si="1"/>
        <v>166</v>
      </c>
      <c r="AMI30" s="118"/>
      <c r="AMJ30" s="118"/>
      <c r="AMK30" s="118"/>
    </row>
    <row r="31" spans="1:1025" ht="17.25" customHeight="1" x14ac:dyDescent="0.25"/>
    <row r="33" spans="1:1" x14ac:dyDescent="0.25">
      <c r="A33" s="118" t="s">
        <v>324</v>
      </c>
    </row>
  </sheetData>
  <mergeCells count="5">
    <mergeCell ref="B1:G1"/>
    <mergeCell ref="A3:G3"/>
    <mergeCell ref="A4:G4"/>
    <mergeCell ref="A5:G5"/>
    <mergeCell ref="A7:G7"/>
  </mergeCells>
  <pageMargins left="0.70000000000000007" right="0.70000000000000007" top="1.1437007874015752" bottom="1.1437007874015752" header="0.75000000000000011" footer="0.75000000000000011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topLeftCell="A13" workbookViewId="0">
      <selection activeCell="J30" sqref="J30"/>
    </sheetView>
  </sheetViews>
  <sheetFormatPr defaultRowHeight="14.25" x14ac:dyDescent="0.2"/>
  <cols>
    <col min="2" max="2" width="34.625" customWidth="1"/>
    <col min="3" max="3" width="13.625" customWidth="1"/>
    <col min="4" max="4" width="13.625" style="121" customWidth="1"/>
    <col min="5" max="5" width="19" customWidth="1"/>
    <col min="6" max="6" width="18.125" customWidth="1"/>
    <col min="7" max="7" width="16.875" customWidth="1"/>
    <col min="8" max="8" width="16.875" style="75" customWidth="1"/>
    <col min="9" max="9" width="21.5" customWidth="1"/>
  </cols>
  <sheetData>
    <row r="1" spans="1:9" ht="15.75" x14ac:dyDescent="0.25">
      <c r="F1" s="78" t="s">
        <v>113</v>
      </c>
      <c r="G1" s="77"/>
      <c r="H1" s="77"/>
    </row>
    <row r="3" spans="1:9" ht="15.75" x14ac:dyDescent="0.25">
      <c r="A3" s="223" t="s">
        <v>1</v>
      </c>
      <c r="B3" s="223"/>
      <c r="C3" s="223"/>
      <c r="D3" s="223"/>
      <c r="E3" s="223"/>
      <c r="F3" s="223"/>
      <c r="G3" s="223"/>
      <c r="H3" s="223"/>
      <c r="I3" s="223"/>
    </row>
    <row r="4" spans="1:9" ht="15.75" x14ac:dyDescent="0.25">
      <c r="A4" s="223" t="s">
        <v>112</v>
      </c>
      <c r="B4" s="223"/>
      <c r="C4" s="223"/>
      <c r="D4" s="223"/>
      <c r="E4" s="223"/>
      <c r="F4" s="223"/>
      <c r="G4" s="223"/>
      <c r="H4" s="223"/>
      <c r="I4" s="223"/>
    </row>
    <row r="5" spans="1:9" ht="15.75" x14ac:dyDescent="0.25">
      <c r="A5" s="223" t="s">
        <v>332</v>
      </c>
      <c r="B5" s="223"/>
      <c r="C5" s="223"/>
      <c r="D5" s="223"/>
      <c r="E5" s="223"/>
      <c r="F5" s="223"/>
      <c r="G5" s="223"/>
      <c r="H5" s="223"/>
      <c r="I5" s="223"/>
    </row>
    <row r="6" spans="1:9" ht="15" x14ac:dyDescent="0.25">
      <c r="A6" s="225" t="s">
        <v>42</v>
      </c>
      <c r="B6" s="225"/>
      <c r="C6" s="225"/>
      <c r="D6" s="225"/>
      <c r="E6" s="225"/>
      <c r="F6" s="225"/>
      <c r="G6" s="225"/>
      <c r="H6" s="225"/>
      <c r="I6" s="225"/>
    </row>
    <row r="8" spans="1:9" ht="60" x14ac:dyDescent="0.25">
      <c r="A8" s="79" t="s">
        <v>114</v>
      </c>
      <c r="B8" s="79" t="s">
        <v>6</v>
      </c>
      <c r="C8" s="80" t="s">
        <v>355</v>
      </c>
      <c r="D8" s="80" t="s">
        <v>356</v>
      </c>
      <c r="E8" s="79" t="s">
        <v>115</v>
      </c>
      <c r="F8" s="79" t="s">
        <v>116</v>
      </c>
      <c r="G8" s="79" t="s">
        <v>97</v>
      </c>
      <c r="H8" s="79" t="s">
        <v>122</v>
      </c>
      <c r="I8" s="80" t="s">
        <v>117</v>
      </c>
    </row>
    <row r="9" spans="1:9" x14ac:dyDescent="0.2">
      <c r="A9" s="82" t="s">
        <v>120</v>
      </c>
      <c r="B9" s="82" t="s">
        <v>118</v>
      </c>
      <c r="C9" s="91">
        <v>3000000</v>
      </c>
      <c r="D9" s="91">
        <f>C9</f>
        <v>3000000</v>
      </c>
      <c r="E9" s="83">
        <v>79200000</v>
      </c>
      <c r="F9" s="83">
        <v>79200000</v>
      </c>
      <c r="G9" s="83">
        <v>79200000</v>
      </c>
      <c r="H9" s="83">
        <v>79200000</v>
      </c>
      <c r="I9" s="83">
        <f>H9-G9</f>
        <v>0</v>
      </c>
    </row>
    <row r="10" spans="1:9" x14ac:dyDescent="0.2">
      <c r="A10" s="82" t="s">
        <v>119</v>
      </c>
      <c r="B10" s="82" t="s">
        <v>121</v>
      </c>
      <c r="C10" s="84" t="s">
        <v>353</v>
      </c>
      <c r="D10" s="84" t="s">
        <v>357</v>
      </c>
      <c r="E10" s="83">
        <v>24967360</v>
      </c>
      <c r="F10" s="83">
        <v>25271840</v>
      </c>
      <c r="G10" s="83">
        <v>25271840</v>
      </c>
      <c r="H10" s="83">
        <f>G10+I10</f>
        <v>25210944</v>
      </c>
      <c r="I10" s="83">
        <v>-60896</v>
      </c>
    </row>
    <row r="11" spans="1:9" x14ac:dyDescent="0.2">
      <c r="A11" s="82" t="s">
        <v>123</v>
      </c>
      <c r="B11" s="82" t="s">
        <v>44</v>
      </c>
      <c r="C11" s="84" t="s">
        <v>127</v>
      </c>
      <c r="D11" s="84" t="s">
        <v>358</v>
      </c>
      <c r="E11" s="83">
        <v>41769000</v>
      </c>
      <c r="F11" s="83">
        <v>45864000</v>
      </c>
      <c r="G11" s="83">
        <v>45864000</v>
      </c>
      <c r="H11" s="83">
        <f>G11+I11</f>
        <v>43680000</v>
      </c>
      <c r="I11" s="83">
        <v>-2184000</v>
      </c>
    </row>
    <row r="12" spans="1:9" x14ac:dyDescent="0.2">
      <c r="A12" s="82" t="s">
        <v>124</v>
      </c>
      <c r="B12" s="82" t="s">
        <v>138</v>
      </c>
      <c r="C12" s="84" t="s">
        <v>354</v>
      </c>
      <c r="D12" s="84" t="s">
        <v>359</v>
      </c>
      <c r="E12" s="83">
        <v>7357500</v>
      </c>
      <c r="F12" s="83">
        <v>7848000</v>
      </c>
      <c r="G12" s="83">
        <v>7848000</v>
      </c>
      <c r="H12" s="83">
        <f>G12+I12</f>
        <v>8011500</v>
      </c>
      <c r="I12" s="83">
        <v>163500</v>
      </c>
    </row>
    <row r="13" spans="1:9" ht="57" x14ac:dyDescent="0.2">
      <c r="A13" s="85" t="s">
        <v>125</v>
      </c>
      <c r="B13" s="85" t="s">
        <v>126</v>
      </c>
      <c r="C13" s="86" t="s">
        <v>128</v>
      </c>
      <c r="D13" s="86" t="s">
        <v>360</v>
      </c>
      <c r="E13" s="83">
        <v>21340000</v>
      </c>
      <c r="F13" s="83">
        <v>2020000</v>
      </c>
      <c r="G13" s="83">
        <v>20020000</v>
      </c>
      <c r="H13" s="83">
        <f>G13+I13</f>
        <v>20350000</v>
      </c>
      <c r="I13" s="83">
        <f>-220000+550000</f>
        <v>330000</v>
      </c>
    </row>
    <row r="14" spans="1:9" x14ac:dyDescent="0.2">
      <c r="A14" s="82" t="s">
        <v>129</v>
      </c>
      <c r="B14" s="82" t="s">
        <v>130</v>
      </c>
      <c r="C14" s="84" t="s">
        <v>131</v>
      </c>
      <c r="D14" s="84" t="s">
        <v>131</v>
      </c>
      <c r="E14" s="83">
        <v>8903520</v>
      </c>
      <c r="F14" s="83">
        <v>8903520</v>
      </c>
      <c r="G14" s="83">
        <v>8903520</v>
      </c>
      <c r="H14" s="83">
        <v>8903520</v>
      </c>
      <c r="I14" s="83">
        <f>H14-G14</f>
        <v>0</v>
      </c>
    </row>
    <row r="15" spans="1:9" x14ac:dyDescent="0.2">
      <c r="A15" s="82" t="s">
        <v>132</v>
      </c>
      <c r="B15" s="82" t="s">
        <v>133</v>
      </c>
      <c r="C15" s="84" t="s">
        <v>361</v>
      </c>
      <c r="D15" s="84" t="s">
        <v>361</v>
      </c>
      <c r="E15" s="83">
        <v>19577030</v>
      </c>
      <c r="F15" s="83">
        <v>19577030</v>
      </c>
      <c r="G15" s="83">
        <v>19577030</v>
      </c>
      <c r="H15" s="83">
        <f>G15+I15</f>
        <v>19577030</v>
      </c>
      <c r="I15" s="83">
        <v>0</v>
      </c>
    </row>
    <row r="16" spans="1:9" x14ac:dyDescent="0.2">
      <c r="A16" s="82" t="s">
        <v>134</v>
      </c>
      <c r="B16" s="82" t="s">
        <v>135</v>
      </c>
      <c r="C16" s="84" t="s">
        <v>362</v>
      </c>
      <c r="D16" s="84"/>
      <c r="E16" s="83">
        <v>88605360</v>
      </c>
      <c r="F16" s="83">
        <v>91211400</v>
      </c>
      <c r="G16" s="83">
        <v>91211400</v>
      </c>
      <c r="H16" s="83">
        <f t="shared" ref="H16:H17" si="0">G16+I16</f>
        <v>91211400</v>
      </c>
      <c r="I16" s="83">
        <v>0</v>
      </c>
    </row>
    <row r="17" spans="1:9" x14ac:dyDescent="0.2">
      <c r="A17" s="82" t="s">
        <v>136</v>
      </c>
      <c r="B17" s="82" t="s">
        <v>137</v>
      </c>
      <c r="C17" s="84"/>
      <c r="D17" s="84"/>
      <c r="E17" s="83">
        <v>33582000</v>
      </c>
      <c r="F17" s="83">
        <v>40790000</v>
      </c>
      <c r="G17" s="83">
        <v>40790000</v>
      </c>
      <c r="H17" s="83">
        <f t="shared" si="0"/>
        <v>40790000</v>
      </c>
      <c r="I17" s="83">
        <v>0</v>
      </c>
    </row>
    <row r="18" spans="1:9" ht="15" x14ac:dyDescent="0.25">
      <c r="A18" s="82"/>
      <c r="B18" s="88" t="s">
        <v>56</v>
      </c>
      <c r="C18" s="88"/>
      <c r="D18" s="88"/>
      <c r="E18" s="87">
        <f>SUM(E9:E17)</f>
        <v>325301770</v>
      </c>
      <c r="F18" s="87">
        <f>SUM(F9:F17)</f>
        <v>320685790</v>
      </c>
      <c r="G18" s="87">
        <f t="shared" ref="G18:I18" si="1">SUM(G9:G17)</f>
        <v>338685790</v>
      </c>
      <c r="H18" s="87">
        <f t="shared" si="1"/>
        <v>336934394</v>
      </c>
      <c r="I18" s="87">
        <f t="shared" si="1"/>
        <v>-1751396</v>
      </c>
    </row>
    <row r="19" spans="1:9" s="121" customFormat="1" ht="15" x14ac:dyDescent="0.25">
      <c r="A19" s="92"/>
      <c r="B19" s="171" t="s">
        <v>477</v>
      </c>
      <c r="C19" s="169"/>
      <c r="D19" s="169"/>
      <c r="E19" s="170"/>
      <c r="F19" s="170"/>
      <c r="G19" s="170"/>
      <c r="H19" s="170"/>
      <c r="I19" s="170">
        <f>I9</f>
        <v>0</v>
      </c>
    </row>
    <row r="20" spans="1:9" s="121" customFormat="1" ht="15" x14ac:dyDescent="0.25">
      <c r="A20" s="92"/>
      <c r="B20" s="171" t="s">
        <v>478</v>
      </c>
      <c r="C20" s="169"/>
      <c r="D20" s="169"/>
      <c r="E20" s="170"/>
      <c r="F20" s="170"/>
      <c r="G20" s="170"/>
      <c r="H20" s="170"/>
      <c r="I20" s="170">
        <f>I18</f>
        <v>-1751396</v>
      </c>
    </row>
    <row r="22" spans="1:9" ht="15" x14ac:dyDescent="0.25">
      <c r="B22" s="79" t="s">
        <v>89</v>
      </c>
    </row>
    <row r="23" spans="1:9" x14ac:dyDescent="0.2">
      <c r="B23" s="89" t="s">
        <v>139</v>
      </c>
      <c r="C23" s="90"/>
      <c r="D23" s="90"/>
      <c r="E23" s="90"/>
      <c r="F23" s="98">
        <v>5064586</v>
      </c>
      <c r="G23" s="98">
        <v>5064586</v>
      </c>
    </row>
    <row r="24" spans="1:9" x14ac:dyDescent="0.2">
      <c r="B24" s="89" t="s">
        <v>140</v>
      </c>
      <c r="C24" s="90"/>
      <c r="D24" s="90"/>
      <c r="E24" s="90"/>
      <c r="F24" s="98">
        <v>4007090</v>
      </c>
      <c r="G24" s="98">
        <v>4007090</v>
      </c>
      <c r="I24" s="207">
        <f>SUM(G24+G23)</f>
        <v>9071676</v>
      </c>
    </row>
    <row r="25" spans="1:9" ht="15" x14ac:dyDescent="0.25">
      <c r="B25" s="79" t="s">
        <v>363</v>
      </c>
      <c r="F25" s="92"/>
      <c r="G25" s="92"/>
      <c r="I25" s="208"/>
    </row>
    <row r="26" spans="1:9" x14ac:dyDescent="0.2">
      <c r="B26" s="89" t="s">
        <v>139</v>
      </c>
      <c r="C26" s="90"/>
      <c r="D26" s="90"/>
      <c r="E26" s="93"/>
      <c r="F26" s="98">
        <v>52190318</v>
      </c>
      <c r="G26" s="98">
        <v>52190318</v>
      </c>
      <c r="I26" s="208"/>
    </row>
    <row r="27" spans="1:9" x14ac:dyDescent="0.2">
      <c r="B27" s="89" t="s">
        <v>140</v>
      </c>
      <c r="C27" s="90"/>
      <c r="D27" s="90"/>
      <c r="E27" s="93"/>
      <c r="F27" s="98">
        <v>35345624</v>
      </c>
      <c r="G27" s="98">
        <v>35345624</v>
      </c>
      <c r="I27" s="207">
        <f>SUM(G26:G27)</f>
        <v>87535942</v>
      </c>
    </row>
    <row r="28" spans="1:9" s="75" customFormat="1" x14ac:dyDescent="0.2">
      <c r="B28" s="92"/>
      <c r="C28" s="92"/>
      <c r="D28" s="92"/>
      <c r="E28" s="92"/>
      <c r="F28" s="96"/>
      <c r="G28" s="96"/>
    </row>
    <row r="29" spans="1:9" s="75" customFormat="1" x14ac:dyDescent="0.2">
      <c r="B29" s="97" t="s">
        <v>364</v>
      </c>
      <c r="C29" s="90"/>
      <c r="D29" s="90"/>
      <c r="E29" s="93"/>
      <c r="F29" s="98">
        <f>'CSGYK mérleg'!D38+'KESZI mérleg'!E47</f>
        <v>22384275</v>
      </c>
      <c r="G29" s="98">
        <f>F29</f>
        <v>22384275</v>
      </c>
    </row>
    <row r="30" spans="1:9" s="121" customFormat="1" x14ac:dyDescent="0.2">
      <c r="B30" s="167"/>
      <c r="C30" s="92"/>
      <c r="D30" s="92"/>
      <c r="E30" s="92"/>
      <c r="F30" s="168"/>
      <c r="G30" s="168"/>
    </row>
    <row r="31" spans="1:9" s="121" customFormat="1" x14ac:dyDescent="0.2">
      <c r="B31" s="226" t="s">
        <v>472</v>
      </c>
      <c r="C31" s="227"/>
      <c r="D31" s="227"/>
      <c r="E31" s="228"/>
      <c r="F31" s="98">
        <f>'KESZI mérleg'!E48</f>
        <v>15986564</v>
      </c>
      <c r="G31" s="98">
        <f>F31</f>
        <v>15986564</v>
      </c>
    </row>
    <row r="32" spans="1:9" ht="15" x14ac:dyDescent="0.25">
      <c r="B32" s="94" t="s">
        <v>141</v>
      </c>
      <c r="F32" s="99">
        <f>F29+F27+F26+F24+F23+F18+F31</f>
        <v>455664247</v>
      </c>
      <c r="G32" s="99">
        <f t="shared" ref="G32" si="2">G29+G27+G26+G24+G23+G18+G31</f>
        <v>473664247</v>
      </c>
    </row>
    <row r="34" spans="2:6" x14ac:dyDescent="0.2">
      <c r="F34" s="81"/>
    </row>
    <row r="35" spans="2:6" x14ac:dyDescent="0.2">
      <c r="B35" s="75" t="s">
        <v>324</v>
      </c>
      <c r="F35" s="95"/>
    </row>
  </sheetData>
  <mergeCells count="5">
    <mergeCell ref="A6:I6"/>
    <mergeCell ref="A3:I3"/>
    <mergeCell ref="A4:I4"/>
    <mergeCell ref="A5:I5"/>
    <mergeCell ref="B31:E31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1"/>
  <sheetViews>
    <sheetView zoomScaleNormal="100" workbookViewId="0">
      <pane ySplit="3" topLeftCell="A145" activePane="bottomLeft" state="frozen"/>
      <selection pane="bottomLeft" activeCell="F133" sqref="F133"/>
    </sheetView>
  </sheetViews>
  <sheetFormatPr defaultRowHeight="12.75" x14ac:dyDescent="0.2"/>
  <cols>
    <col min="1" max="1" width="35.875" style="172" customWidth="1"/>
    <col min="2" max="2" width="20.25" style="172" customWidth="1"/>
    <col min="3" max="4" width="18.875" style="172" customWidth="1"/>
    <col min="5" max="256" width="9" style="172"/>
    <col min="257" max="257" width="35.875" style="172" customWidth="1"/>
    <col min="258" max="258" width="20.25" style="172" customWidth="1"/>
    <col min="259" max="260" width="18.875" style="172" customWidth="1"/>
    <col min="261" max="512" width="9" style="172"/>
    <col min="513" max="513" width="35.875" style="172" customWidth="1"/>
    <col min="514" max="514" width="20.25" style="172" customWidth="1"/>
    <col min="515" max="516" width="18.875" style="172" customWidth="1"/>
    <col min="517" max="768" width="9" style="172"/>
    <col min="769" max="769" width="35.875" style="172" customWidth="1"/>
    <col min="770" max="770" width="20.25" style="172" customWidth="1"/>
    <col min="771" max="772" width="18.875" style="172" customWidth="1"/>
    <col min="773" max="1024" width="9" style="172"/>
    <col min="1025" max="1025" width="35.875" style="172" customWidth="1"/>
    <col min="1026" max="1026" width="20.25" style="172" customWidth="1"/>
    <col min="1027" max="1028" width="18.875" style="172" customWidth="1"/>
    <col min="1029" max="1280" width="9" style="172"/>
    <col min="1281" max="1281" width="35.875" style="172" customWidth="1"/>
    <col min="1282" max="1282" width="20.25" style="172" customWidth="1"/>
    <col min="1283" max="1284" width="18.875" style="172" customWidth="1"/>
    <col min="1285" max="1536" width="9" style="172"/>
    <col min="1537" max="1537" width="35.875" style="172" customWidth="1"/>
    <col min="1538" max="1538" width="20.25" style="172" customWidth="1"/>
    <col min="1539" max="1540" width="18.875" style="172" customWidth="1"/>
    <col min="1541" max="1792" width="9" style="172"/>
    <col min="1793" max="1793" width="35.875" style="172" customWidth="1"/>
    <col min="1794" max="1794" width="20.25" style="172" customWidth="1"/>
    <col min="1795" max="1796" width="18.875" style="172" customWidth="1"/>
    <col min="1797" max="2048" width="9" style="172"/>
    <col min="2049" max="2049" width="35.875" style="172" customWidth="1"/>
    <col min="2050" max="2050" width="20.25" style="172" customWidth="1"/>
    <col min="2051" max="2052" width="18.875" style="172" customWidth="1"/>
    <col min="2053" max="2304" width="9" style="172"/>
    <col min="2305" max="2305" width="35.875" style="172" customWidth="1"/>
    <col min="2306" max="2306" width="20.25" style="172" customWidth="1"/>
    <col min="2307" max="2308" width="18.875" style="172" customWidth="1"/>
    <col min="2309" max="2560" width="9" style="172"/>
    <col min="2561" max="2561" width="35.875" style="172" customWidth="1"/>
    <col min="2562" max="2562" width="20.25" style="172" customWidth="1"/>
    <col min="2563" max="2564" width="18.875" style="172" customWidth="1"/>
    <col min="2565" max="2816" width="9" style="172"/>
    <col min="2817" max="2817" width="35.875" style="172" customWidth="1"/>
    <col min="2818" max="2818" width="20.25" style="172" customWidth="1"/>
    <col min="2819" max="2820" width="18.875" style="172" customWidth="1"/>
    <col min="2821" max="3072" width="9" style="172"/>
    <col min="3073" max="3073" width="35.875" style="172" customWidth="1"/>
    <col min="3074" max="3074" width="20.25" style="172" customWidth="1"/>
    <col min="3075" max="3076" width="18.875" style="172" customWidth="1"/>
    <col min="3077" max="3328" width="9" style="172"/>
    <col min="3329" max="3329" width="35.875" style="172" customWidth="1"/>
    <col min="3330" max="3330" width="20.25" style="172" customWidth="1"/>
    <col min="3331" max="3332" width="18.875" style="172" customWidth="1"/>
    <col min="3333" max="3584" width="9" style="172"/>
    <col min="3585" max="3585" width="35.875" style="172" customWidth="1"/>
    <col min="3586" max="3586" width="20.25" style="172" customWidth="1"/>
    <col min="3587" max="3588" width="18.875" style="172" customWidth="1"/>
    <col min="3589" max="3840" width="9" style="172"/>
    <col min="3841" max="3841" width="35.875" style="172" customWidth="1"/>
    <col min="3842" max="3842" width="20.25" style="172" customWidth="1"/>
    <col min="3843" max="3844" width="18.875" style="172" customWidth="1"/>
    <col min="3845" max="4096" width="9" style="172"/>
    <col min="4097" max="4097" width="35.875" style="172" customWidth="1"/>
    <col min="4098" max="4098" width="20.25" style="172" customWidth="1"/>
    <col min="4099" max="4100" width="18.875" style="172" customWidth="1"/>
    <col min="4101" max="4352" width="9" style="172"/>
    <col min="4353" max="4353" width="35.875" style="172" customWidth="1"/>
    <col min="4354" max="4354" width="20.25" style="172" customWidth="1"/>
    <col min="4355" max="4356" width="18.875" style="172" customWidth="1"/>
    <col min="4357" max="4608" width="9" style="172"/>
    <col min="4609" max="4609" width="35.875" style="172" customWidth="1"/>
    <col min="4610" max="4610" width="20.25" style="172" customWidth="1"/>
    <col min="4611" max="4612" width="18.875" style="172" customWidth="1"/>
    <col min="4613" max="4864" width="9" style="172"/>
    <col min="4865" max="4865" width="35.875" style="172" customWidth="1"/>
    <col min="4866" max="4866" width="20.25" style="172" customWidth="1"/>
    <col min="4867" max="4868" width="18.875" style="172" customWidth="1"/>
    <col min="4869" max="5120" width="9" style="172"/>
    <col min="5121" max="5121" width="35.875" style="172" customWidth="1"/>
    <col min="5122" max="5122" width="20.25" style="172" customWidth="1"/>
    <col min="5123" max="5124" width="18.875" style="172" customWidth="1"/>
    <col min="5125" max="5376" width="9" style="172"/>
    <col min="5377" max="5377" width="35.875" style="172" customWidth="1"/>
    <col min="5378" max="5378" width="20.25" style="172" customWidth="1"/>
    <col min="5379" max="5380" width="18.875" style="172" customWidth="1"/>
    <col min="5381" max="5632" width="9" style="172"/>
    <col min="5633" max="5633" width="35.875" style="172" customWidth="1"/>
    <col min="5634" max="5634" width="20.25" style="172" customWidth="1"/>
    <col min="5635" max="5636" width="18.875" style="172" customWidth="1"/>
    <col min="5637" max="5888" width="9" style="172"/>
    <col min="5889" max="5889" width="35.875" style="172" customWidth="1"/>
    <col min="5890" max="5890" width="20.25" style="172" customWidth="1"/>
    <col min="5891" max="5892" width="18.875" style="172" customWidth="1"/>
    <col min="5893" max="6144" width="9" style="172"/>
    <col min="6145" max="6145" width="35.875" style="172" customWidth="1"/>
    <col min="6146" max="6146" width="20.25" style="172" customWidth="1"/>
    <col min="6147" max="6148" width="18.875" style="172" customWidth="1"/>
    <col min="6149" max="6400" width="9" style="172"/>
    <col min="6401" max="6401" width="35.875" style="172" customWidth="1"/>
    <col min="6402" max="6402" width="20.25" style="172" customWidth="1"/>
    <col min="6403" max="6404" width="18.875" style="172" customWidth="1"/>
    <col min="6405" max="6656" width="9" style="172"/>
    <col min="6657" max="6657" width="35.875" style="172" customWidth="1"/>
    <col min="6658" max="6658" width="20.25" style="172" customWidth="1"/>
    <col min="6659" max="6660" width="18.875" style="172" customWidth="1"/>
    <col min="6661" max="6912" width="9" style="172"/>
    <col min="6913" max="6913" width="35.875" style="172" customWidth="1"/>
    <col min="6914" max="6914" width="20.25" style="172" customWidth="1"/>
    <col min="6915" max="6916" width="18.875" style="172" customWidth="1"/>
    <col min="6917" max="7168" width="9" style="172"/>
    <col min="7169" max="7169" width="35.875" style="172" customWidth="1"/>
    <col min="7170" max="7170" width="20.25" style="172" customWidth="1"/>
    <col min="7171" max="7172" width="18.875" style="172" customWidth="1"/>
    <col min="7173" max="7424" width="9" style="172"/>
    <col min="7425" max="7425" width="35.875" style="172" customWidth="1"/>
    <col min="7426" max="7426" width="20.25" style="172" customWidth="1"/>
    <col min="7427" max="7428" width="18.875" style="172" customWidth="1"/>
    <col min="7429" max="7680" width="9" style="172"/>
    <col min="7681" max="7681" width="35.875" style="172" customWidth="1"/>
    <col min="7682" max="7682" width="20.25" style="172" customWidth="1"/>
    <col min="7683" max="7684" width="18.875" style="172" customWidth="1"/>
    <col min="7685" max="7936" width="9" style="172"/>
    <col min="7937" max="7937" width="35.875" style="172" customWidth="1"/>
    <col min="7938" max="7938" width="20.25" style="172" customWidth="1"/>
    <col min="7939" max="7940" width="18.875" style="172" customWidth="1"/>
    <col min="7941" max="8192" width="9" style="172"/>
    <col min="8193" max="8193" width="35.875" style="172" customWidth="1"/>
    <col min="8194" max="8194" width="20.25" style="172" customWidth="1"/>
    <col min="8195" max="8196" width="18.875" style="172" customWidth="1"/>
    <col min="8197" max="8448" width="9" style="172"/>
    <col min="8449" max="8449" width="35.875" style="172" customWidth="1"/>
    <col min="8450" max="8450" width="20.25" style="172" customWidth="1"/>
    <col min="8451" max="8452" width="18.875" style="172" customWidth="1"/>
    <col min="8453" max="8704" width="9" style="172"/>
    <col min="8705" max="8705" width="35.875" style="172" customWidth="1"/>
    <col min="8706" max="8706" width="20.25" style="172" customWidth="1"/>
    <col min="8707" max="8708" width="18.875" style="172" customWidth="1"/>
    <col min="8709" max="8960" width="9" style="172"/>
    <col min="8961" max="8961" width="35.875" style="172" customWidth="1"/>
    <col min="8962" max="8962" width="20.25" style="172" customWidth="1"/>
    <col min="8963" max="8964" width="18.875" style="172" customWidth="1"/>
    <col min="8965" max="9216" width="9" style="172"/>
    <col min="9217" max="9217" width="35.875" style="172" customWidth="1"/>
    <col min="9218" max="9218" width="20.25" style="172" customWidth="1"/>
    <col min="9219" max="9220" width="18.875" style="172" customWidth="1"/>
    <col min="9221" max="9472" width="9" style="172"/>
    <col min="9473" max="9473" width="35.875" style="172" customWidth="1"/>
    <col min="9474" max="9474" width="20.25" style="172" customWidth="1"/>
    <col min="9475" max="9476" width="18.875" style="172" customWidth="1"/>
    <col min="9477" max="9728" width="9" style="172"/>
    <col min="9729" max="9729" width="35.875" style="172" customWidth="1"/>
    <col min="9730" max="9730" width="20.25" style="172" customWidth="1"/>
    <col min="9731" max="9732" width="18.875" style="172" customWidth="1"/>
    <col min="9733" max="9984" width="9" style="172"/>
    <col min="9985" max="9985" width="35.875" style="172" customWidth="1"/>
    <col min="9986" max="9986" width="20.25" style="172" customWidth="1"/>
    <col min="9987" max="9988" width="18.875" style="172" customWidth="1"/>
    <col min="9989" max="10240" width="9" style="172"/>
    <col min="10241" max="10241" width="35.875" style="172" customWidth="1"/>
    <col min="10242" max="10242" width="20.25" style="172" customWidth="1"/>
    <col min="10243" max="10244" width="18.875" style="172" customWidth="1"/>
    <col min="10245" max="10496" width="9" style="172"/>
    <col min="10497" max="10497" width="35.875" style="172" customWidth="1"/>
    <col min="10498" max="10498" width="20.25" style="172" customWidth="1"/>
    <col min="10499" max="10500" width="18.875" style="172" customWidth="1"/>
    <col min="10501" max="10752" width="9" style="172"/>
    <col min="10753" max="10753" width="35.875" style="172" customWidth="1"/>
    <col min="10754" max="10754" width="20.25" style="172" customWidth="1"/>
    <col min="10755" max="10756" width="18.875" style="172" customWidth="1"/>
    <col min="10757" max="11008" width="9" style="172"/>
    <col min="11009" max="11009" width="35.875" style="172" customWidth="1"/>
    <col min="11010" max="11010" width="20.25" style="172" customWidth="1"/>
    <col min="11011" max="11012" width="18.875" style="172" customWidth="1"/>
    <col min="11013" max="11264" width="9" style="172"/>
    <col min="11265" max="11265" width="35.875" style="172" customWidth="1"/>
    <col min="11266" max="11266" width="20.25" style="172" customWidth="1"/>
    <col min="11267" max="11268" width="18.875" style="172" customWidth="1"/>
    <col min="11269" max="11520" width="9" style="172"/>
    <col min="11521" max="11521" width="35.875" style="172" customWidth="1"/>
    <col min="11522" max="11522" width="20.25" style="172" customWidth="1"/>
    <col min="11523" max="11524" width="18.875" style="172" customWidth="1"/>
    <col min="11525" max="11776" width="9" style="172"/>
    <col min="11777" max="11777" width="35.875" style="172" customWidth="1"/>
    <col min="11778" max="11778" width="20.25" style="172" customWidth="1"/>
    <col min="11779" max="11780" width="18.875" style="172" customWidth="1"/>
    <col min="11781" max="12032" width="9" style="172"/>
    <col min="12033" max="12033" width="35.875" style="172" customWidth="1"/>
    <col min="12034" max="12034" width="20.25" style="172" customWidth="1"/>
    <col min="12035" max="12036" width="18.875" style="172" customWidth="1"/>
    <col min="12037" max="12288" width="9" style="172"/>
    <col min="12289" max="12289" width="35.875" style="172" customWidth="1"/>
    <col min="12290" max="12290" width="20.25" style="172" customWidth="1"/>
    <col min="12291" max="12292" width="18.875" style="172" customWidth="1"/>
    <col min="12293" max="12544" width="9" style="172"/>
    <col min="12545" max="12545" width="35.875" style="172" customWidth="1"/>
    <col min="12546" max="12546" width="20.25" style="172" customWidth="1"/>
    <col min="12547" max="12548" width="18.875" style="172" customWidth="1"/>
    <col min="12549" max="12800" width="9" style="172"/>
    <col min="12801" max="12801" width="35.875" style="172" customWidth="1"/>
    <col min="12802" max="12802" width="20.25" style="172" customWidth="1"/>
    <col min="12803" max="12804" width="18.875" style="172" customWidth="1"/>
    <col min="12805" max="13056" width="9" style="172"/>
    <col min="13057" max="13057" width="35.875" style="172" customWidth="1"/>
    <col min="13058" max="13058" width="20.25" style="172" customWidth="1"/>
    <col min="13059" max="13060" width="18.875" style="172" customWidth="1"/>
    <col min="13061" max="13312" width="9" style="172"/>
    <col min="13313" max="13313" width="35.875" style="172" customWidth="1"/>
    <col min="13314" max="13314" width="20.25" style="172" customWidth="1"/>
    <col min="13315" max="13316" width="18.875" style="172" customWidth="1"/>
    <col min="13317" max="13568" width="9" style="172"/>
    <col min="13569" max="13569" width="35.875" style="172" customWidth="1"/>
    <col min="13570" max="13570" width="20.25" style="172" customWidth="1"/>
    <col min="13571" max="13572" width="18.875" style="172" customWidth="1"/>
    <col min="13573" max="13824" width="9" style="172"/>
    <col min="13825" max="13825" width="35.875" style="172" customWidth="1"/>
    <col min="13826" max="13826" width="20.25" style="172" customWidth="1"/>
    <col min="13827" max="13828" width="18.875" style="172" customWidth="1"/>
    <col min="13829" max="14080" width="9" style="172"/>
    <col min="14081" max="14081" width="35.875" style="172" customWidth="1"/>
    <col min="14082" max="14082" width="20.25" style="172" customWidth="1"/>
    <col min="14083" max="14084" width="18.875" style="172" customWidth="1"/>
    <col min="14085" max="14336" width="9" style="172"/>
    <col min="14337" max="14337" width="35.875" style="172" customWidth="1"/>
    <col min="14338" max="14338" width="20.25" style="172" customWidth="1"/>
    <col min="14339" max="14340" width="18.875" style="172" customWidth="1"/>
    <col min="14341" max="14592" width="9" style="172"/>
    <col min="14593" max="14593" width="35.875" style="172" customWidth="1"/>
    <col min="14594" max="14594" width="20.25" style="172" customWidth="1"/>
    <col min="14595" max="14596" width="18.875" style="172" customWidth="1"/>
    <col min="14597" max="14848" width="9" style="172"/>
    <col min="14849" max="14849" width="35.875" style="172" customWidth="1"/>
    <col min="14850" max="14850" width="20.25" style="172" customWidth="1"/>
    <col min="14851" max="14852" width="18.875" style="172" customWidth="1"/>
    <col min="14853" max="15104" width="9" style="172"/>
    <col min="15105" max="15105" width="35.875" style="172" customWidth="1"/>
    <col min="15106" max="15106" width="20.25" style="172" customWidth="1"/>
    <col min="15107" max="15108" width="18.875" style="172" customWidth="1"/>
    <col min="15109" max="15360" width="9" style="172"/>
    <col min="15361" max="15361" width="35.875" style="172" customWidth="1"/>
    <col min="15362" max="15362" width="20.25" style="172" customWidth="1"/>
    <col min="15363" max="15364" width="18.875" style="172" customWidth="1"/>
    <col min="15365" max="15616" width="9" style="172"/>
    <col min="15617" max="15617" width="35.875" style="172" customWidth="1"/>
    <col min="15618" max="15618" width="20.25" style="172" customWidth="1"/>
    <col min="15619" max="15620" width="18.875" style="172" customWidth="1"/>
    <col min="15621" max="15872" width="9" style="172"/>
    <col min="15873" max="15873" width="35.875" style="172" customWidth="1"/>
    <col min="15874" max="15874" width="20.25" style="172" customWidth="1"/>
    <col min="15875" max="15876" width="18.875" style="172" customWidth="1"/>
    <col min="15877" max="16128" width="9" style="172"/>
    <col min="16129" max="16129" width="35.875" style="172" customWidth="1"/>
    <col min="16130" max="16130" width="20.25" style="172" customWidth="1"/>
    <col min="16131" max="16132" width="18.875" style="172" customWidth="1"/>
    <col min="16133" max="16384" width="9" style="172"/>
  </cols>
  <sheetData>
    <row r="1" spans="1:4" x14ac:dyDescent="0.2">
      <c r="A1" s="229"/>
      <c r="B1" s="229"/>
      <c r="C1" s="229"/>
      <c r="D1" s="172" t="s">
        <v>375</v>
      </c>
    </row>
    <row r="2" spans="1:4" ht="15.75" x14ac:dyDescent="0.2">
      <c r="A2" s="183" t="s">
        <v>365</v>
      </c>
      <c r="B2" s="173" t="s">
        <v>142</v>
      </c>
      <c r="C2" s="173" t="s">
        <v>143</v>
      </c>
      <c r="D2" s="173" t="s">
        <v>366</v>
      </c>
    </row>
    <row r="3" spans="1:4" ht="15" x14ac:dyDescent="0.2">
      <c r="A3" s="173"/>
      <c r="B3" s="173" t="s">
        <v>367</v>
      </c>
      <c r="C3" s="173" t="s">
        <v>368</v>
      </c>
      <c r="D3" s="173" t="s">
        <v>369</v>
      </c>
    </row>
    <row r="4" spans="1:4" x14ac:dyDescent="0.2">
      <c r="A4" s="174" t="s">
        <v>144</v>
      </c>
      <c r="B4" s="175">
        <v>2710</v>
      </c>
      <c r="C4" s="175">
        <v>0</v>
      </c>
      <c r="D4" s="175">
        <f>C4-B4</f>
        <v>-2710</v>
      </c>
    </row>
    <row r="5" spans="1:4" ht="25.5" x14ac:dyDescent="0.2">
      <c r="A5" s="176" t="s">
        <v>185</v>
      </c>
      <c r="B5" s="177">
        <v>953958</v>
      </c>
      <c r="C5" s="177">
        <v>410264</v>
      </c>
      <c r="D5" s="175">
        <f t="shared" ref="D5:D43" si="0">C5-B5</f>
        <v>-543694</v>
      </c>
    </row>
    <row r="6" spans="1:4" x14ac:dyDescent="0.2">
      <c r="A6" s="176" t="s">
        <v>186</v>
      </c>
      <c r="B6" s="177">
        <v>7451199</v>
      </c>
      <c r="C6" s="177">
        <v>11129199</v>
      </c>
      <c r="D6" s="175">
        <f t="shared" si="0"/>
        <v>3678000</v>
      </c>
    </row>
    <row r="7" spans="1:4" x14ac:dyDescent="0.2">
      <c r="A7" s="174" t="s">
        <v>145</v>
      </c>
      <c r="B7" s="175">
        <v>8405157</v>
      </c>
      <c r="C7" s="175">
        <v>11539463</v>
      </c>
      <c r="D7" s="175">
        <f t="shared" si="0"/>
        <v>3134306</v>
      </c>
    </row>
    <row r="8" spans="1:4" ht="38.25" x14ac:dyDescent="0.2">
      <c r="A8" s="174" t="s">
        <v>146</v>
      </c>
      <c r="B8" s="175">
        <v>8407867</v>
      </c>
      <c r="C8" s="175">
        <v>11539463</v>
      </c>
      <c r="D8" s="175">
        <f t="shared" si="0"/>
        <v>3131596</v>
      </c>
    </row>
    <row r="9" spans="1:4" x14ac:dyDescent="0.2">
      <c r="A9" s="176" t="s">
        <v>370</v>
      </c>
      <c r="B9" s="177">
        <v>29042128</v>
      </c>
      <c r="C9" s="177">
        <v>282732744</v>
      </c>
      <c r="D9" s="175">
        <f t="shared" si="0"/>
        <v>253690616</v>
      </c>
    </row>
    <row r="10" spans="1:4" x14ac:dyDescent="0.2">
      <c r="A10" s="174" t="s">
        <v>150</v>
      </c>
      <c r="B10" s="175">
        <v>29042128</v>
      </c>
      <c r="C10" s="175">
        <v>282732744</v>
      </c>
      <c r="D10" s="175">
        <f t="shared" si="0"/>
        <v>253690616</v>
      </c>
    </row>
    <row r="11" spans="1:4" x14ac:dyDescent="0.2">
      <c r="A11" s="174" t="s">
        <v>151</v>
      </c>
      <c r="B11" s="175">
        <v>29042128</v>
      </c>
      <c r="C11" s="175">
        <v>282732744</v>
      </c>
      <c r="D11" s="175">
        <f t="shared" si="0"/>
        <v>253690616</v>
      </c>
    </row>
    <row r="12" spans="1:4" ht="38.25" x14ac:dyDescent="0.2">
      <c r="A12" s="176" t="s">
        <v>371</v>
      </c>
      <c r="B12" s="177">
        <v>0</v>
      </c>
      <c r="C12" s="177">
        <v>34824</v>
      </c>
      <c r="D12" s="175">
        <f t="shared" si="0"/>
        <v>34824</v>
      </c>
    </row>
    <row r="13" spans="1:4" ht="51" x14ac:dyDescent="0.2">
      <c r="A13" s="176" t="s">
        <v>372</v>
      </c>
      <c r="B13" s="177">
        <v>0</v>
      </c>
      <c r="C13" s="177">
        <v>29512</v>
      </c>
      <c r="D13" s="175">
        <f t="shared" si="0"/>
        <v>29512</v>
      </c>
    </row>
    <row r="14" spans="1:4" ht="38.25" x14ac:dyDescent="0.2">
      <c r="A14" s="176" t="s">
        <v>373</v>
      </c>
      <c r="B14" s="177">
        <v>0</v>
      </c>
      <c r="C14" s="177">
        <v>5312</v>
      </c>
      <c r="D14" s="175">
        <f t="shared" si="0"/>
        <v>5312</v>
      </c>
    </row>
    <row r="15" spans="1:4" ht="25.5" x14ac:dyDescent="0.2">
      <c r="A15" s="174" t="s">
        <v>152</v>
      </c>
      <c r="B15" s="175">
        <v>0</v>
      </c>
      <c r="C15" s="175">
        <v>34824</v>
      </c>
      <c r="D15" s="175">
        <f t="shared" si="0"/>
        <v>34824</v>
      </c>
    </row>
    <row r="16" spans="1:4" x14ac:dyDescent="0.2">
      <c r="A16" s="176" t="s">
        <v>187</v>
      </c>
      <c r="B16" s="177">
        <v>139820</v>
      </c>
      <c r="C16" s="177">
        <v>0</v>
      </c>
      <c r="D16" s="175">
        <f t="shared" si="0"/>
        <v>-139820</v>
      </c>
    </row>
    <row r="17" spans="1:4" ht="25.5" x14ac:dyDescent="0.2">
      <c r="A17" s="176" t="s">
        <v>188</v>
      </c>
      <c r="B17" s="177">
        <v>139820</v>
      </c>
      <c r="C17" s="177">
        <v>0</v>
      </c>
      <c r="D17" s="175">
        <f t="shared" si="0"/>
        <v>-139820</v>
      </c>
    </row>
    <row r="18" spans="1:4" ht="25.5" x14ac:dyDescent="0.2">
      <c r="A18" s="174" t="s">
        <v>153</v>
      </c>
      <c r="B18" s="175">
        <v>139820</v>
      </c>
      <c r="C18" s="175">
        <v>0</v>
      </c>
      <c r="D18" s="175">
        <f t="shared" si="0"/>
        <v>-139820</v>
      </c>
    </row>
    <row r="19" spans="1:4" x14ac:dyDescent="0.2">
      <c r="A19" s="174" t="s">
        <v>154</v>
      </c>
      <c r="B19" s="175">
        <v>139820</v>
      </c>
      <c r="C19" s="175">
        <v>34824</v>
      </c>
      <c r="D19" s="175">
        <f t="shared" si="0"/>
        <v>-104996</v>
      </c>
    </row>
    <row r="20" spans="1:4" ht="25.5" x14ac:dyDescent="0.2">
      <c r="A20" s="176" t="s">
        <v>155</v>
      </c>
      <c r="B20" s="177">
        <v>33082</v>
      </c>
      <c r="C20" s="177">
        <v>0</v>
      </c>
      <c r="D20" s="175">
        <f t="shared" si="0"/>
        <v>-33082</v>
      </c>
    </row>
    <row r="21" spans="1:4" ht="36.75" customHeight="1" x14ac:dyDescent="0.2">
      <c r="A21" s="174" t="s">
        <v>156</v>
      </c>
      <c r="B21" s="175">
        <v>33082</v>
      </c>
      <c r="C21" s="175">
        <v>0</v>
      </c>
      <c r="D21" s="175">
        <f t="shared" si="0"/>
        <v>-33082</v>
      </c>
    </row>
    <row r="22" spans="1:4" x14ac:dyDescent="0.2">
      <c r="A22" s="176" t="s">
        <v>157</v>
      </c>
      <c r="B22" s="177">
        <v>-33082</v>
      </c>
      <c r="C22" s="177">
        <v>-2000</v>
      </c>
      <c r="D22" s="175">
        <f t="shared" si="0"/>
        <v>31082</v>
      </c>
    </row>
    <row r="23" spans="1:4" ht="25.5" x14ac:dyDescent="0.2">
      <c r="A23" s="174" t="s">
        <v>158</v>
      </c>
      <c r="B23" s="175">
        <v>-33082</v>
      </c>
      <c r="C23" s="175">
        <v>-2000</v>
      </c>
      <c r="D23" s="175">
        <f t="shared" si="0"/>
        <v>31082</v>
      </c>
    </row>
    <row r="24" spans="1:4" ht="25.5" x14ac:dyDescent="0.2">
      <c r="A24" s="174" t="s">
        <v>161</v>
      </c>
      <c r="B24" s="175">
        <v>0</v>
      </c>
      <c r="C24" s="175">
        <v>-2000</v>
      </c>
      <c r="D24" s="175">
        <f t="shared" si="0"/>
        <v>-2000</v>
      </c>
    </row>
    <row r="25" spans="1:4" x14ac:dyDescent="0.2">
      <c r="A25" s="174" t="s">
        <v>164</v>
      </c>
      <c r="B25" s="175">
        <v>37589815</v>
      </c>
      <c r="C25" s="175">
        <v>294305031</v>
      </c>
      <c r="D25" s="175">
        <f t="shared" si="0"/>
        <v>256715216</v>
      </c>
    </row>
    <row r="26" spans="1:4" x14ac:dyDescent="0.2">
      <c r="A26" s="176" t="s">
        <v>165</v>
      </c>
      <c r="B26" s="177">
        <v>26710585</v>
      </c>
      <c r="C26" s="177">
        <v>26710585</v>
      </c>
      <c r="D26" s="175">
        <f t="shared" si="0"/>
        <v>0</v>
      </c>
    </row>
    <row r="27" spans="1:4" x14ac:dyDescent="0.2">
      <c r="A27" s="176" t="s">
        <v>166</v>
      </c>
      <c r="B27" s="177">
        <v>0</v>
      </c>
      <c r="C27" s="177">
        <v>-14898600</v>
      </c>
      <c r="D27" s="175">
        <f t="shared" si="0"/>
        <v>-14898600</v>
      </c>
    </row>
    <row r="28" spans="1:4" ht="25.5" x14ac:dyDescent="0.2">
      <c r="A28" s="176" t="s">
        <v>167</v>
      </c>
      <c r="B28" s="177">
        <v>23290613</v>
      </c>
      <c r="C28" s="177">
        <v>23290613</v>
      </c>
      <c r="D28" s="175">
        <f t="shared" si="0"/>
        <v>0</v>
      </c>
    </row>
    <row r="29" spans="1:4" ht="25.5" x14ac:dyDescent="0.2">
      <c r="A29" s="174" t="s">
        <v>168</v>
      </c>
      <c r="B29" s="175">
        <v>23290613</v>
      </c>
      <c r="C29" s="175">
        <v>23290613</v>
      </c>
      <c r="D29" s="175">
        <f t="shared" si="0"/>
        <v>0</v>
      </c>
    </row>
    <row r="30" spans="1:4" x14ac:dyDescent="0.2">
      <c r="A30" s="176" t="s">
        <v>169</v>
      </c>
      <c r="B30" s="177">
        <v>15730759</v>
      </c>
      <c r="C30" s="177">
        <v>-12468234</v>
      </c>
      <c r="D30" s="175">
        <f t="shared" si="0"/>
        <v>-28198993</v>
      </c>
    </row>
    <row r="31" spans="1:4" x14ac:dyDescent="0.2">
      <c r="A31" s="176" t="s">
        <v>170</v>
      </c>
      <c r="B31" s="177">
        <v>-28198993</v>
      </c>
      <c r="C31" s="177">
        <v>27355216</v>
      </c>
      <c r="D31" s="175">
        <f t="shared" si="0"/>
        <v>55554209</v>
      </c>
    </row>
    <row r="32" spans="1:4" x14ac:dyDescent="0.2">
      <c r="A32" s="174" t="s">
        <v>171</v>
      </c>
      <c r="B32" s="175">
        <v>37532964</v>
      </c>
      <c r="C32" s="175">
        <v>49989580</v>
      </c>
      <c r="D32" s="175">
        <f t="shared" si="0"/>
        <v>12456616</v>
      </c>
    </row>
    <row r="33" spans="1:4" ht="25.5" x14ac:dyDescent="0.2">
      <c r="A33" s="176" t="s">
        <v>172</v>
      </c>
      <c r="B33" s="177">
        <v>30451</v>
      </c>
      <c r="C33" s="177">
        <v>0</v>
      </c>
      <c r="D33" s="175">
        <f t="shared" si="0"/>
        <v>-30451</v>
      </c>
    </row>
    <row r="34" spans="1:4" ht="25.5" x14ac:dyDescent="0.2">
      <c r="A34" s="174" t="s">
        <v>173</v>
      </c>
      <c r="B34" s="175">
        <v>30451</v>
      </c>
      <c r="C34" s="175">
        <v>0</v>
      </c>
      <c r="D34" s="175">
        <f t="shared" si="0"/>
        <v>-30451</v>
      </c>
    </row>
    <row r="35" spans="1:4" ht="25.5" x14ac:dyDescent="0.2">
      <c r="A35" s="176" t="s">
        <v>174</v>
      </c>
      <c r="B35" s="177">
        <v>26400</v>
      </c>
      <c r="C35" s="177">
        <v>28293</v>
      </c>
      <c r="D35" s="175">
        <f t="shared" si="0"/>
        <v>1893</v>
      </c>
    </row>
    <row r="36" spans="1:4" ht="25.5" x14ac:dyDescent="0.2">
      <c r="A36" s="174" t="s">
        <v>175</v>
      </c>
      <c r="B36" s="175">
        <v>26400</v>
      </c>
      <c r="C36" s="175">
        <v>28293</v>
      </c>
      <c r="D36" s="175">
        <f t="shared" si="0"/>
        <v>1893</v>
      </c>
    </row>
    <row r="37" spans="1:4" ht="38.25" x14ac:dyDescent="0.2">
      <c r="A37" s="176" t="s">
        <v>177</v>
      </c>
      <c r="B37" s="177">
        <v>0</v>
      </c>
      <c r="C37" s="177">
        <v>14898600</v>
      </c>
      <c r="D37" s="175">
        <f t="shared" si="0"/>
        <v>14898600</v>
      </c>
    </row>
    <row r="38" spans="1:4" ht="25.5" x14ac:dyDescent="0.2">
      <c r="A38" s="174" t="s">
        <v>179</v>
      </c>
      <c r="B38" s="175">
        <v>0</v>
      </c>
      <c r="C38" s="175">
        <v>14898600</v>
      </c>
      <c r="D38" s="175">
        <f t="shared" si="0"/>
        <v>14898600</v>
      </c>
    </row>
    <row r="39" spans="1:4" x14ac:dyDescent="0.2">
      <c r="A39" s="174" t="s">
        <v>180</v>
      </c>
      <c r="B39" s="175">
        <v>56851</v>
      </c>
      <c r="C39" s="175">
        <v>14926893</v>
      </c>
      <c r="D39" s="175">
        <f t="shared" si="0"/>
        <v>14870042</v>
      </c>
    </row>
    <row r="40" spans="1:4" ht="25.5" x14ac:dyDescent="0.2">
      <c r="A40" s="176" t="s">
        <v>181</v>
      </c>
      <c r="B40" s="177">
        <v>0</v>
      </c>
      <c r="C40" s="177">
        <v>247546</v>
      </c>
      <c r="D40" s="175">
        <f t="shared" si="0"/>
        <v>247546</v>
      </c>
    </row>
    <row r="41" spans="1:4" x14ac:dyDescent="0.2">
      <c r="A41" s="176" t="s">
        <v>374</v>
      </c>
      <c r="B41" s="177">
        <v>0</v>
      </c>
      <c r="C41" s="177">
        <v>229141012</v>
      </c>
      <c r="D41" s="175">
        <f t="shared" si="0"/>
        <v>229141012</v>
      </c>
    </row>
    <row r="42" spans="1:4" ht="25.5" x14ac:dyDescent="0.2">
      <c r="A42" s="174" t="s">
        <v>182</v>
      </c>
      <c r="B42" s="175">
        <v>0</v>
      </c>
      <c r="C42" s="175">
        <v>229388558</v>
      </c>
      <c r="D42" s="175">
        <f t="shared" si="0"/>
        <v>229388558</v>
      </c>
    </row>
    <row r="43" spans="1:4" x14ac:dyDescent="0.2">
      <c r="A43" s="174" t="s">
        <v>183</v>
      </c>
      <c r="B43" s="175">
        <v>37589815</v>
      </c>
      <c r="C43" s="175">
        <v>294305031</v>
      </c>
      <c r="D43" s="175">
        <f t="shared" si="0"/>
        <v>256715216</v>
      </c>
    </row>
    <row r="45" spans="1:4" x14ac:dyDescent="0.2">
      <c r="D45" s="172" t="s">
        <v>384</v>
      </c>
    </row>
    <row r="46" spans="1:4" ht="15.75" x14ac:dyDescent="0.2">
      <c r="A46" s="103" t="s">
        <v>376</v>
      </c>
      <c r="B46" s="178" t="s">
        <v>142</v>
      </c>
      <c r="C46" s="178" t="s">
        <v>143</v>
      </c>
      <c r="D46" s="178" t="s">
        <v>377</v>
      </c>
    </row>
    <row r="47" spans="1:4" ht="31.5" x14ac:dyDescent="0.2">
      <c r="A47" s="103" t="s">
        <v>10</v>
      </c>
      <c r="B47" s="178" t="s">
        <v>367</v>
      </c>
      <c r="C47" s="178" t="s">
        <v>368</v>
      </c>
      <c r="D47" s="178" t="s">
        <v>378</v>
      </c>
    </row>
    <row r="48" spans="1:4" ht="25.5" x14ac:dyDescent="0.2">
      <c r="A48" s="179" t="s">
        <v>189</v>
      </c>
      <c r="B48" s="180">
        <v>394658710</v>
      </c>
      <c r="C48" s="180">
        <v>386910275</v>
      </c>
      <c r="D48" s="180">
        <f>C48-B48</f>
        <v>-7748435</v>
      </c>
    </row>
    <row r="49" spans="1:4" ht="25.5" x14ac:dyDescent="0.2">
      <c r="A49" s="179" t="s">
        <v>185</v>
      </c>
      <c r="B49" s="180">
        <v>15737173</v>
      </c>
      <c r="C49" s="180">
        <v>12147567</v>
      </c>
      <c r="D49" s="180">
        <f t="shared" ref="D49:D89" si="1">C49-B49</f>
        <v>-3589606</v>
      </c>
    </row>
    <row r="50" spans="1:4" x14ac:dyDescent="0.2">
      <c r="A50" s="181" t="s">
        <v>145</v>
      </c>
      <c r="B50" s="182">
        <v>410395883</v>
      </c>
      <c r="C50" s="182">
        <v>399057842</v>
      </c>
      <c r="D50" s="180">
        <f t="shared" si="1"/>
        <v>-11338041</v>
      </c>
    </row>
    <row r="51" spans="1:4" ht="38.25" x14ac:dyDescent="0.2">
      <c r="A51" s="181" t="s">
        <v>146</v>
      </c>
      <c r="B51" s="182">
        <v>410395883</v>
      </c>
      <c r="C51" s="182">
        <v>399057842</v>
      </c>
      <c r="D51" s="180">
        <f t="shared" si="1"/>
        <v>-11338041</v>
      </c>
    </row>
    <row r="52" spans="1:4" x14ac:dyDescent="0.2">
      <c r="A52" s="179" t="s">
        <v>379</v>
      </c>
      <c r="B52" s="180">
        <v>3574075</v>
      </c>
      <c r="C52" s="180">
        <v>3957724</v>
      </c>
      <c r="D52" s="180">
        <f t="shared" si="1"/>
        <v>383649</v>
      </c>
    </row>
    <row r="53" spans="1:4" x14ac:dyDescent="0.2">
      <c r="A53" s="181" t="s">
        <v>147</v>
      </c>
      <c r="B53" s="182">
        <v>3574075</v>
      </c>
      <c r="C53" s="182">
        <v>3957724</v>
      </c>
      <c r="D53" s="180">
        <f t="shared" si="1"/>
        <v>383649</v>
      </c>
    </row>
    <row r="54" spans="1:4" ht="25.5" x14ac:dyDescent="0.2">
      <c r="A54" s="181" t="s">
        <v>148</v>
      </c>
      <c r="B54" s="182">
        <v>3574075</v>
      </c>
      <c r="C54" s="182">
        <v>3957724</v>
      </c>
      <c r="D54" s="180">
        <f t="shared" si="1"/>
        <v>383649</v>
      </c>
    </row>
    <row r="55" spans="1:4" x14ac:dyDescent="0.2">
      <c r="A55" s="179" t="s">
        <v>380</v>
      </c>
      <c r="B55" s="180">
        <v>2529791</v>
      </c>
      <c r="C55" s="180">
        <v>2803641</v>
      </c>
      <c r="D55" s="180">
        <f t="shared" si="1"/>
        <v>273850</v>
      </c>
    </row>
    <row r="56" spans="1:4" ht="25.5" x14ac:dyDescent="0.2">
      <c r="A56" s="181" t="s">
        <v>149</v>
      </c>
      <c r="B56" s="182">
        <v>2529791</v>
      </c>
      <c r="C56" s="182">
        <v>2803641</v>
      </c>
      <c r="D56" s="180">
        <f t="shared" si="1"/>
        <v>273850</v>
      </c>
    </row>
    <row r="57" spans="1:4" x14ac:dyDescent="0.2">
      <c r="A57" s="179" t="s">
        <v>370</v>
      </c>
      <c r="B57" s="180">
        <v>38378095</v>
      </c>
      <c r="C57" s="180">
        <v>72356093</v>
      </c>
      <c r="D57" s="180">
        <f t="shared" si="1"/>
        <v>33977998</v>
      </c>
    </row>
    <row r="58" spans="1:4" x14ac:dyDescent="0.2">
      <c r="A58" s="181" t="s">
        <v>150</v>
      </c>
      <c r="B58" s="182">
        <v>38378095</v>
      </c>
      <c r="C58" s="182">
        <v>72356093</v>
      </c>
      <c r="D58" s="180">
        <f t="shared" si="1"/>
        <v>33977998</v>
      </c>
    </row>
    <row r="59" spans="1:4" x14ac:dyDescent="0.2">
      <c r="A59" s="181" t="s">
        <v>151</v>
      </c>
      <c r="B59" s="182">
        <v>40907886</v>
      </c>
      <c r="C59" s="182">
        <v>75159734</v>
      </c>
      <c r="D59" s="180">
        <f t="shared" si="1"/>
        <v>34251848</v>
      </c>
    </row>
    <row r="60" spans="1:4" ht="38.25" x14ac:dyDescent="0.2">
      <c r="A60" s="179" t="s">
        <v>371</v>
      </c>
      <c r="B60" s="180">
        <v>9027323</v>
      </c>
      <c r="C60" s="180">
        <v>8287375</v>
      </c>
      <c r="D60" s="180">
        <f t="shared" si="1"/>
        <v>-739948</v>
      </c>
    </row>
    <row r="61" spans="1:4" ht="25.5" x14ac:dyDescent="0.2">
      <c r="A61" s="179" t="s">
        <v>381</v>
      </c>
      <c r="B61" s="180">
        <v>7872464</v>
      </c>
      <c r="C61" s="180">
        <v>7977716</v>
      </c>
      <c r="D61" s="180">
        <f t="shared" si="1"/>
        <v>105252</v>
      </c>
    </row>
    <row r="62" spans="1:4" ht="38.25" x14ac:dyDescent="0.2">
      <c r="A62" s="179" t="s">
        <v>382</v>
      </c>
      <c r="B62" s="180">
        <v>845200</v>
      </c>
      <c r="C62" s="180">
        <v>0</v>
      </c>
      <c r="D62" s="180">
        <f t="shared" si="1"/>
        <v>-845200</v>
      </c>
    </row>
    <row r="63" spans="1:4" ht="25.5" x14ac:dyDescent="0.2">
      <c r="A63" s="179" t="s">
        <v>383</v>
      </c>
      <c r="B63" s="180">
        <v>309659</v>
      </c>
      <c r="C63" s="180">
        <v>309659</v>
      </c>
      <c r="D63" s="180">
        <f t="shared" si="1"/>
        <v>0</v>
      </c>
    </row>
    <row r="64" spans="1:4" ht="25.5" x14ac:dyDescent="0.2">
      <c r="A64" s="181" t="s">
        <v>152</v>
      </c>
      <c r="B64" s="182">
        <v>9027323</v>
      </c>
      <c r="C64" s="182">
        <v>8287375</v>
      </c>
      <c r="D64" s="180">
        <f t="shared" si="1"/>
        <v>-739948</v>
      </c>
    </row>
    <row r="65" spans="1:4" x14ac:dyDescent="0.2">
      <c r="A65" s="179" t="s">
        <v>187</v>
      </c>
      <c r="B65" s="180">
        <v>1066771</v>
      </c>
      <c r="C65" s="180">
        <v>805538</v>
      </c>
      <c r="D65" s="180">
        <f t="shared" si="1"/>
        <v>-261233</v>
      </c>
    </row>
    <row r="66" spans="1:4" ht="25.5" x14ac:dyDescent="0.2">
      <c r="A66" s="179" t="s">
        <v>188</v>
      </c>
      <c r="B66" s="180">
        <v>1066771</v>
      </c>
      <c r="C66" s="180">
        <v>805538</v>
      </c>
      <c r="D66" s="180">
        <f t="shared" si="1"/>
        <v>-261233</v>
      </c>
    </row>
    <row r="67" spans="1:4" ht="25.5" x14ac:dyDescent="0.2">
      <c r="A67" s="181" t="s">
        <v>153</v>
      </c>
      <c r="B67" s="182">
        <v>1066771</v>
      </c>
      <c r="C67" s="182">
        <v>805538</v>
      </c>
      <c r="D67" s="180">
        <f t="shared" si="1"/>
        <v>-261233</v>
      </c>
    </row>
    <row r="68" spans="1:4" x14ac:dyDescent="0.2">
      <c r="A68" s="181" t="s">
        <v>154</v>
      </c>
      <c r="B68" s="182">
        <v>10094094</v>
      </c>
      <c r="C68" s="182">
        <v>9092913</v>
      </c>
      <c r="D68" s="180">
        <f t="shared" si="1"/>
        <v>-1001181</v>
      </c>
    </row>
    <row r="69" spans="1:4" ht="25.5" x14ac:dyDescent="0.2">
      <c r="A69" s="179" t="s">
        <v>155</v>
      </c>
      <c r="B69" s="180">
        <v>2912767</v>
      </c>
      <c r="C69" s="180">
        <v>995318</v>
      </c>
      <c r="D69" s="180">
        <f t="shared" si="1"/>
        <v>-1917449</v>
      </c>
    </row>
    <row r="70" spans="1:4" ht="25.5" x14ac:dyDescent="0.2">
      <c r="A70" s="181" t="s">
        <v>156</v>
      </c>
      <c r="B70" s="182">
        <v>2912767</v>
      </c>
      <c r="C70" s="182">
        <v>995318</v>
      </c>
      <c r="D70" s="180">
        <f t="shared" si="1"/>
        <v>-1917449</v>
      </c>
    </row>
    <row r="71" spans="1:4" x14ac:dyDescent="0.2">
      <c r="A71" s="179" t="s">
        <v>157</v>
      </c>
      <c r="B71" s="180">
        <v>-2769271</v>
      </c>
      <c r="C71" s="180">
        <v>-556559</v>
      </c>
      <c r="D71" s="180">
        <f t="shared" si="1"/>
        <v>2212712</v>
      </c>
    </row>
    <row r="72" spans="1:4" ht="25.5" x14ac:dyDescent="0.2">
      <c r="A72" s="181" t="s">
        <v>158</v>
      </c>
      <c r="B72" s="182">
        <v>-2769271</v>
      </c>
      <c r="C72" s="182">
        <v>-556559</v>
      </c>
      <c r="D72" s="180">
        <f t="shared" si="1"/>
        <v>2212712</v>
      </c>
    </row>
    <row r="73" spans="1:4" ht="25.5" x14ac:dyDescent="0.2">
      <c r="A73" s="181" t="s">
        <v>161</v>
      </c>
      <c r="B73" s="182">
        <v>143496</v>
      </c>
      <c r="C73" s="182">
        <v>438759</v>
      </c>
      <c r="D73" s="180">
        <f t="shared" si="1"/>
        <v>295263</v>
      </c>
    </row>
    <row r="74" spans="1:4" ht="25.5" x14ac:dyDescent="0.2">
      <c r="A74" s="179" t="s">
        <v>162</v>
      </c>
      <c r="B74" s="180">
        <v>579189</v>
      </c>
      <c r="C74" s="180">
        <v>577927</v>
      </c>
      <c r="D74" s="180">
        <f t="shared" si="1"/>
        <v>-1262</v>
      </c>
    </row>
    <row r="75" spans="1:4" ht="25.5" x14ac:dyDescent="0.2">
      <c r="A75" s="181" t="s">
        <v>163</v>
      </c>
      <c r="B75" s="182">
        <v>579189</v>
      </c>
      <c r="C75" s="182">
        <v>577927</v>
      </c>
      <c r="D75" s="180">
        <f t="shared" si="1"/>
        <v>-1262</v>
      </c>
    </row>
    <row r="76" spans="1:4" x14ac:dyDescent="0.2">
      <c r="A76" s="181" t="s">
        <v>164</v>
      </c>
      <c r="B76" s="182">
        <v>465694623</v>
      </c>
      <c r="C76" s="182">
        <v>488284899</v>
      </c>
      <c r="D76" s="180">
        <f t="shared" si="1"/>
        <v>22590276</v>
      </c>
    </row>
    <row r="77" spans="1:4" x14ac:dyDescent="0.2">
      <c r="A77" s="179" t="s">
        <v>165</v>
      </c>
      <c r="B77" s="180">
        <v>545920165</v>
      </c>
      <c r="C77" s="180">
        <v>545920165</v>
      </c>
      <c r="D77" s="180">
        <f t="shared" si="1"/>
        <v>0</v>
      </c>
    </row>
    <row r="78" spans="1:4" ht="25.5" x14ac:dyDescent="0.2">
      <c r="A78" s="179" t="s">
        <v>167</v>
      </c>
      <c r="B78" s="180">
        <v>1000000</v>
      </c>
      <c r="C78" s="180">
        <v>1000000</v>
      </c>
      <c r="D78" s="180">
        <f t="shared" si="1"/>
        <v>0</v>
      </c>
    </row>
    <row r="79" spans="1:4" ht="25.5" x14ac:dyDescent="0.2">
      <c r="A79" s="181" t="s">
        <v>168</v>
      </c>
      <c r="B79" s="182">
        <v>1000000</v>
      </c>
      <c r="C79" s="182">
        <v>1000000</v>
      </c>
      <c r="D79" s="180">
        <f t="shared" si="1"/>
        <v>0</v>
      </c>
    </row>
    <row r="80" spans="1:4" x14ac:dyDescent="0.2">
      <c r="A80" s="179" t="s">
        <v>169</v>
      </c>
      <c r="B80" s="180">
        <v>-168535385</v>
      </c>
      <c r="C80" s="180">
        <v>-115388412</v>
      </c>
      <c r="D80" s="180">
        <f t="shared" si="1"/>
        <v>53146973</v>
      </c>
    </row>
    <row r="81" spans="1:4" x14ac:dyDescent="0.2">
      <c r="A81" s="179" t="s">
        <v>170</v>
      </c>
      <c r="B81" s="180">
        <v>53146973</v>
      </c>
      <c r="C81" s="180">
        <v>15608798</v>
      </c>
      <c r="D81" s="180">
        <f t="shared" si="1"/>
        <v>-37538175</v>
      </c>
    </row>
    <row r="82" spans="1:4" x14ac:dyDescent="0.2">
      <c r="A82" s="181" t="s">
        <v>171</v>
      </c>
      <c r="B82" s="182">
        <v>431531753</v>
      </c>
      <c r="C82" s="182">
        <v>447140551</v>
      </c>
      <c r="D82" s="180">
        <f t="shared" si="1"/>
        <v>15608798</v>
      </c>
    </row>
    <row r="83" spans="1:4" x14ac:dyDescent="0.2">
      <c r="A83" s="179" t="s">
        <v>176</v>
      </c>
      <c r="B83" s="180">
        <v>1317803</v>
      </c>
      <c r="C83" s="180">
        <v>0</v>
      </c>
      <c r="D83" s="180">
        <f t="shared" si="1"/>
        <v>-1317803</v>
      </c>
    </row>
    <row r="84" spans="1:4" ht="25.5" x14ac:dyDescent="0.2">
      <c r="A84" s="179" t="s">
        <v>178</v>
      </c>
      <c r="B84" s="180">
        <v>2529791</v>
      </c>
      <c r="C84" s="180">
        <v>2803641</v>
      </c>
      <c r="D84" s="180">
        <f t="shared" si="1"/>
        <v>273850</v>
      </c>
    </row>
    <row r="85" spans="1:4" ht="25.5" x14ac:dyDescent="0.2">
      <c r="A85" s="181" t="s">
        <v>179</v>
      </c>
      <c r="B85" s="182">
        <v>3847594</v>
      </c>
      <c r="C85" s="182">
        <v>2803641</v>
      </c>
      <c r="D85" s="180">
        <f t="shared" si="1"/>
        <v>-1043953</v>
      </c>
    </row>
    <row r="86" spans="1:4" x14ac:dyDescent="0.2">
      <c r="A86" s="181" t="s">
        <v>180</v>
      </c>
      <c r="B86" s="182">
        <v>3847594</v>
      </c>
      <c r="C86" s="182">
        <v>2803641</v>
      </c>
      <c r="D86" s="180">
        <f t="shared" si="1"/>
        <v>-1043953</v>
      </c>
    </row>
    <row r="87" spans="1:4" ht="25.5" x14ac:dyDescent="0.2">
      <c r="A87" s="179" t="s">
        <v>181</v>
      </c>
      <c r="B87" s="180">
        <v>30315276</v>
      </c>
      <c r="C87" s="180">
        <v>38340707</v>
      </c>
      <c r="D87" s="180">
        <f t="shared" si="1"/>
        <v>8025431</v>
      </c>
    </row>
    <row r="88" spans="1:4" ht="25.5" x14ac:dyDescent="0.2">
      <c r="A88" s="181" t="s">
        <v>182</v>
      </c>
      <c r="B88" s="182">
        <v>30315276</v>
      </c>
      <c r="C88" s="182">
        <v>38340707</v>
      </c>
      <c r="D88" s="180">
        <f t="shared" si="1"/>
        <v>8025431</v>
      </c>
    </row>
    <row r="89" spans="1:4" x14ac:dyDescent="0.2">
      <c r="A89" s="181" t="s">
        <v>183</v>
      </c>
      <c r="B89" s="182">
        <v>465694623</v>
      </c>
      <c r="C89" s="182">
        <v>488284899</v>
      </c>
      <c r="D89" s="180">
        <f t="shared" si="1"/>
        <v>22590276</v>
      </c>
    </row>
    <row r="91" spans="1:4" x14ac:dyDescent="0.2">
      <c r="D91" s="172" t="s">
        <v>385</v>
      </c>
    </row>
    <row r="92" spans="1:4" ht="15.75" x14ac:dyDescent="0.2">
      <c r="A92" s="103" t="s">
        <v>376</v>
      </c>
      <c r="B92" s="178" t="s">
        <v>142</v>
      </c>
      <c r="C92" s="178" t="s">
        <v>143</v>
      </c>
      <c r="D92" s="178" t="s">
        <v>377</v>
      </c>
    </row>
    <row r="93" spans="1:4" ht="15.75" x14ac:dyDescent="0.2">
      <c r="A93" s="103" t="s">
        <v>94</v>
      </c>
      <c r="B93" s="178" t="s">
        <v>367</v>
      </c>
      <c r="C93" s="178" t="s">
        <v>368</v>
      </c>
      <c r="D93" s="178" t="s">
        <v>378</v>
      </c>
    </row>
    <row r="94" spans="1:4" ht="25.5" x14ac:dyDescent="0.2">
      <c r="A94" s="179" t="s">
        <v>189</v>
      </c>
      <c r="B94" s="180">
        <v>28813640</v>
      </c>
      <c r="C94" s="180">
        <v>29395421</v>
      </c>
      <c r="D94" s="180">
        <f>C94-B94</f>
        <v>581781</v>
      </c>
    </row>
    <row r="95" spans="1:4" ht="25.5" x14ac:dyDescent="0.2">
      <c r="A95" s="179" t="s">
        <v>185</v>
      </c>
      <c r="B95" s="180">
        <v>482605</v>
      </c>
      <c r="C95" s="180">
        <v>553982</v>
      </c>
      <c r="D95" s="180">
        <f t="shared" ref="D95:D122" si="2">C95-B95</f>
        <v>71377</v>
      </c>
    </row>
    <row r="96" spans="1:4" x14ac:dyDescent="0.2">
      <c r="A96" s="181" t="s">
        <v>145</v>
      </c>
      <c r="B96" s="182">
        <v>29296245</v>
      </c>
      <c r="C96" s="182">
        <v>29949403</v>
      </c>
      <c r="D96" s="180">
        <f t="shared" si="2"/>
        <v>653158</v>
      </c>
    </row>
    <row r="97" spans="1:4" ht="38.25" x14ac:dyDescent="0.2">
      <c r="A97" s="181" t="s">
        <v>146</v>
      </c>
      <c r="B97" s="182">
        <v>29296245</v>
      </c>
      <c r="C97" s="182">
        <v>29949403</v>
      </c>
      <c r="D97" s="180">
        <f t="shared" si="2"/>
        <v>653158</v>
      </c>
    </row>
    <row r="98" spans="1:4" x14ac:dyDescent="0.2">
      <c r="A98" s="179" t="s">
        <v>370</v>
      </c>
      <c r="B98" s="180">
        <v>3163292</v>
      </c>
      <c r="C98" s="180">
        <v>2403693</v>
      </c>
      <c r="D98" s="180">
        <f t="shared" si="2"/>
        <v>-759599</v>
      </c>
    </row>
    <row r="99" spans="1:4" x14ac:dyDescent="0.2">
      <c r="A99" s="181" t="s">
        <v>150</v>
      </c>
      <c r="B99" s="182">
        <v>3163292</v>
      </c>
      <c r="C99" s="182">
        <v>2403693</v>
      </c>
      <c r="D99" s="180">
        <f t="shared" si="2"/>
        <v>-759599</v>
      </c>
    </row>
    <row r="100" spans="1:4" x14ac:dyDescent="0.2">
      <c r="A100" s="181" t="s">
        <v>151</v>
      </c>
      <c r="B100" s="182">
        <v>3163292</v>
      </c>
      <c r="C100" s="182">
        <v>2403693</v>
      </c>
      <c r="D100" s="180">
        <f t="shared" si="2"/>
        <v>-759599</v>
      </c>
    </row>
    <row r="101" spans="1:4" ht="38.25" x14ac:dyDescent="0.2">
      <c r="A101" s="179" t="s">
        <v>371</v>
      </c>
      <c r="B101" s="180">
        <v>171535</v>
      </c>
      <c r="C101" s="180">
        <v>171705</v>
      </c>
      <c r="D101" s="180">
        <f t="shared" si="2"/>
        <v>170</v>
      </c>
    </row>
    <row r="102" spans="1:4" ht="25.5" x14ac:dyDescent="0.2">
      <c r="A102" s="179" t="s">
        <v>381</v>
      </c>
      <c r="B102" s="180">
        <v>171535</v>
      </c>
      <c r="C102" s="180">
        <v>171705</v>
      </c>
      <c r="D102" s="180">
        <f t="shared" si="2"/>
        <v>170</v>
      </c>
    </row>
    <row r="103" spans="1:4" ht="25.5" x14ac:dyDescent="0.2">
      <c r="A103" s="181" t="s">
        <v>152</v>
      </c>
      <c r="B103" s="182">
        <v>171535</v>
      </c>
      <c r="C103" s="182">
        <v>171705</v>
      </c>
      <c r="D103" s="180">
        <f t="shared" si="2"/>
        <v>170</v>
      </c>
    </row>
    <row r="104" spans="1:4" x14ac:dyDescent="0.2">
      <c r="A104" s="179" t="s">
        <v>187</v>
      </c>
      <c r="B104" s="180">
        <v>646380</v>
      </c>
      <c r="C104" s="180">
        <v>189562</v>
      </c>
      <c r="D104" s="180">
        <f t="shared" si="2"/>
        <v>-456818</v>
      </c>
    </row>
    <row r="105" spans="1:4" ht="25.5" x14ac:dyDescent="0.2">
      <c r="A105" s="179" t="s">
        <v>188</v>
      </c>
      <c r="B105" s="180">
        <v>646380</v>
      </c>
      <c r="C105" s="180">
        <v>189562</v>
      </c>
      <c r="D105" s="180">
        <f t="shared" si="2"/>
        <v>-456818</v>
      </c>
    </row>
    <row r="106" spans="1:4" ht="25.5" x14ac:dyDescent="0.2">
      <c r="A106" s="181" t="s">
        <v>153</v>
      </c>
      <c r="B106" s="182">
        <v>646380</v>
      </c>
      <c r="C106" s="182">
        <v>189562</v>
      </c>
      <c r="D106" s="180">
        <f t="shared" si="2"/>
        <v>-456818</v>
      </c>
    </row>
    <row r="107" spans="1:4" x14ac:dyDescent="0.2">
      <c r="A107" s="181" t="s">
        <v>154</v>
      </c>
      <c r="B107" s="182">
        <v>817915</v>
      </c>
      <c r="C107" s="182">
        <v>361267</v>
      </c>
      <c r="D107" s="180">
        <f t="shared" si="2"/>
        <v>-456648</v>
      </c>
    </row>
    <row r="108" spans="1:4" ht="38.25" x14ac:dyDescent="0.2">
      <c r="A108" s="179" t="s">
        <v>159</v>
      </c>
      <c r="B108" s="180">
        <v>98653</v>
      </c>
      <c r="C108" s="180">
        <v>0</v>
      </c>
      <c r="D108" s="180">
        <f t="shared" si="2"/>
        <v>-98653</v>
      </c>
    </row>
    <row r="109" spans="1:4" ht="25.5" x14ac:dyDescent="0.2">
      <c r="A109" s="181" t="s">
        <v>160</v>
      </c>
      <c r="B109" s="182">
        <v>98653</v>
      </c>
      <c r="C109" s="182">
        <v>0</v>
      </c>
      <c r="D109" s="180">
        <f t="shared" si="2"/>
        <v>-98653</v>
      </c>
    </row>
    <row r="110" spans="1:4" ht="25.5" x14ac:dyDescent="0.2">
      <c r="A110" s="181" t="s">
        <v>161</v>
      </c>
      <c r="B110" s="182">
        <v>98653</v>
      </c>
      <c r="C110" s="182">
        <v>0</v>
      </c>
      <c r="D110" s="180">
        <f t="shared" si="2"/>
        <v>-98653</v>
      </c>
    </row>
    <row r="111" spans="1:4" ht="25.5" x14ac:dyDescent="0.2">
      <c r="A111" s="179" t="s">
        <v>162</v>
      </c>
      <c r="B111" s="180">
        <v>0</v>
      </c>
      <c r="C111" s="180">
        <v>8200</v>
      </c>
      <c r="D111" s="180">
        <f t="shared" si="2"/>
        <v>8200</v>
      </c>
    </row>
    <row r="112" spans="1:4" ht="25.5" x14ac:dyDescent="0.2">
      <c r="A112" s="181" t="s">
        <v>163</v>
      </c>
      <c r="B112" s="182">
        <v>0</v>
      </c>
      <c r="C112" s="182">
        <v>8200</v>
      </c>
      <c r="D112" s="180">
        <f t="shared" si="2"/>
        <v>8200</v>
      </c>
    </row>
    <row r="113" spans="1:4" x14ac:dyDescent="0.2">
      <c r="A113" s="181" t="s">
        <v>164</v>
      </c>
      <c r="B113" s="182">
        <v>33376105</v>
      </c>
      <c r="C113" s="182">
        <v>32722563</v>
      </c>
      <c r="D113" s="180">
        <f t="shared" si="2"/>
        <v>-653542</v>
      </c>
    </row>
    <row r="114" spans="1:4" x14ac:dyDescent="0.2">
      <c r="A114" s="179" t="s">
        <v>165</v>
      </c>
      <c r="B114" s="180">
        <v>41574995</v>
      </c>
      <c r="C114" s="180">
        <v>41574995</v>
      </c>
      <c r="D114" s="180">
        <f t="shared" si="2"/>
        <v>0</v>
      </c>
    </row>
    <row r="115" spans="1:4" ht="25.5" x14ac:dyDescent="0.2">
      <c r="A115" s="179" t="s">
        <v>167</v>
      </c>
      <c r="B115" s="180">
        <v>2105723</v>
      </c>
      <c r="C115" s="180">
        <v>2105723</v>
      </c>
      <c r="D115" s="180">
        <f t="shared" si="2"/>
        <v>0</v>
      </c>
    </row>
    <row r="116" spans="1:4" ht="25.5" x14ac:dyDescent="0.2">
      <c r="A116" s="181" t="s">
        <v>168</v>
      </c>
      <c r="B116" s="182">
        <v>2105723</v>
      </c>
      <c r="C116" s="182">
        <v>2105723</v>
      </c>
      <c r="D116" s="180">
        <f t="shared" si="2"/>
        <v>0</v>
      </c>
    </row>
    <row r="117" spans="1:4" x14ac:dyDescent="0.2">
      <c r="A117" s="179" t="s">
        <v>169</v>
      </c>
      <c r="B117" s="180">
        <v>-22985252</v>
      </c>
      <c r="C117" s="180">
        <v>-19798651</v>
      </c>
      <c r="D117" s="180">
        <f t="shared" si="2"/>
        <v>3186601</v>
      </c>
    </row>
    <row r="118" spans="1:4" x14ac:dyDescent="0.2">
      <c r="A118" s="179" t="s">
        <v>170</v>
      </c>
      <c r="B118" s="180">
        <v>3186601</v>
      </c>
      <c r="C118" s="180">
        <v>-3875688</v>
      </c>
      <c r="D118" s="180">
        <f t="shared" si="2"/>
        <v>-7062289</v>
      </c>
    </row>
    <row r="119" spans="1:4" x14ac:dyDescent="0.2">
      <c r="A119" s="181" t="s">
        <v>171</v>
      </c>
      <c r="B119" s="182">
        <v>23882067</v>
      </c>
      <c r="C119" s="182">
        <v>20006379</v>
      </c>
      <c r="D119" s="180">
        <f t="shared" si="2"/>
        <v>-3875688</v>
      </c>
    </row>
    <row r="120" spans="1:4" ht="25.5" x14ac:dyDescent="0.2">
      <c r="A120" s="179" t="s">
        <v>181</v>
      </c>
      <c r="B120" s="180">
        <v>9494038</v>
      </c>
      <c r="C120" s="180">
        <v>12716184</v>
      </c>
      <c r="D120" s="180">
        <f t="shared" si="2"/>
        <v>3222146</v>
      </c>
    </row>
    <row r="121" spans="1:4" ht="25.5" x14ac:dyDescent="0.2">
      <c r="A121" s="181" t="s">
        <v>182</v>
      </c>
      <c r="B121" s="182">
        <v>9494038</v>
      </c>
      <c r="C121" s="182">
        <v>12716184</v>
      </c>
      <c r="D121" s="180">
        <f t="shared" si="2"/>
        <v>3222146</v>
      </c>
    </row>
    <row r="122" spans="1:4" x14ac:dyDescent="0.2">
      <c r="A122" s="181" t="s">
        <v>183</v>
      </c>
      <c r="B122" s="182">
        <v>33376105</v>
      </c>
      <c r="C122" s="182">
        <v>32722563</v>
      </c>
      <c r="D122" s="180">
        <f t="shared" si="2"/>
        <v>-653542</v>
      </c>
    </row>
    <row r="124" spans="1:4" x14ac:dyDescent="0.2">
      <c r="D124" s="172" t="s">
        <v>387</v>
      </c>
    </row>
    <row r="125" spans="1:4" ht="30" x14ac:dyDescent="0.2">
      <c r="A125" s="103" t="s">
        <v>184</v>
      </c>
      <c r="B125" s="178" t="s">
        <v>142</v>
      </c>
      <c r="C125" s="178" t="s">
        <v>143</v>
      </c>
      <c r="D125" s="178" t="s">
        <v>386</v>
      </c>
    </row>
    <row r="126" spans="1:4" ht="15" x14ac:dyDescent="0.2">
      <c r="A126" s="178"/>
      <c r="B126" s="178" t="s">
        <v>367</v>
      </c>
      <c r="C126" s="178" t="s">
        <v>368</v>
      </c>
      <c r="D126" s="178" t="s">
        <v>378</v>
      </c>
    </row>
    <row r="127" spans="1:4" x14ac:dyDescent="0.2">
      <c r="A127" s="181" t="s">
        <v>144</v>
      </c>
      <c r="B127" s="182">
        <v>2710</v>
      </c>
      <c r="C127" s="182">
        <v>0</v>
      </c>
      <c r="D127" s="182">
        <f>C127-B127</f>
        <v>-2710</v>
      </c>
    </row>
    <row r="128" spans="1:4" ht="25.5" x14ac:dyDescent="0.2">
      <c r="A128" s="179" t="s">
        <v>189</v>
      </c>
      <c r="B128" s="180">
        <v>423472350</v>
      </c>
      <c r="C128" s="180">
        <v>416305696</v>
      </c>
      <c r="D128" s="182">
        <f t="shared" ref="D128:D181" si="3">C128-B128</f>
        <v>-7166654</v>
      </c>
    </row>
    <row r="129" spans="1:4" ht="25.5" x14ac:dyDescent="0.2">
      <c r="A129" s="179" t="s">
        <v>185</v>
      </c>
      <c r="B129" s="180">
        <v>17173736</v>
      </c>
      <c r="C129" s="180">
        <v>13111813</v>
      </c>
      <c r="D129" s="182">
        <f t="shared" si="3"/>
        <v>-4061923</v>
      </c>
    </row>
    <row r="130" spans="1:4" x14ac:dyDescent="0.2">
      <c r="A130" s="179" t="s">
        <v>186</v>
      </c>
      <c r="B130" s="180">
        <v>7451199</v>
      </c>
      <c r="C130" s="180">
        <v>11129199</v>
      </c>
      <c r="D130" s="182">
        <f t="shared" si="3"/>
        <v>3678000</v>
      </c>
    </row>
    <row r="131" spans="1:4" x14ac:dyDescent="0.2">
      <c r="A131" s="181" t="s">
        <v>145</v>
      </c>
      <c r="B131" s="182">
        <v>448097285</v>
      </c>
      <c r="C131" s="182">
        <v>440546708</v>
      </c>
      <c r="D131" s="182">
        <f t="shared" si="3"/>
        <v>-7550577</v>
      </c>
    </row>
    <row r="132" spans="1:4" ht="38.25" x14ac:dyDescent="0.2">
      <c r="A132" s="181" t="s">
        <v>146</v>
      </c>
      <c r="B132" s="182">
        <v>448099995</v>
      </c>
      <c r="C132" s="182">
        <v>440546708</v>
      </c>
      <c r="D132" s="182">
        <f t="shared" si="3"/>
        <v>-7553287</v>
      </c>
    </row>
    <row r="133" spans="1:4" x14ac:dyDescent="0.2">
      <c r="A133" s="179" t="s">
        <v>379</v>
      </c>
      <c r="B133" s="180">
        <v>3574075</v>
      </c>
      <c r="C133" s="180">
        <v>3957724</v>
      </c>
      <c r="D133" s="182">
        <f t="shared" si="3"/>
        <v>383649</v>
      </c>
    </row>
    <row r="134" spans="1:4" x14ac:dyDescent="0.2">
      <c r="A134" s="181" t="s">
        <v>147</v>
      </c>
      <c r="B134" s="182">
        <v>3574075</v>
      </c>
      <c r="C134" s="182">
        <v>3957724</v>
      </c>
      <c r="D134" s="182">
        <f t="shared" si="3"/>
        <v>383649</v>
      </c>
    </row>
    <row r="135" spans="1:4" ht="25.5" x14ac:dyDescent="0.2">
      <c r="A135" s="181" t="s">
        <v>148</v>
      </c>
      <c r="B135" s="182">
        <v>3574075</v>
      </c>
      <c r="C135" s="182">
        <v>3957724</v>
      </c>
      <c r="D135" s="182">
        <f t="shared" si="3"/>
        <v>383649</v>
      </c>
    </row>
    <row r="136" spans="1:4" x14ac:dyDescent="0.2">
      <c r="A136" s="179" t="s">
        <v>380</v>
      </c>
      <c r="B136" s="180">
        <v>2529791</v>
      </c>
      <c r="C136" s="180">
        <v>2803641</v>
      </c>
      <c r="D136" s="182">
        <f t="shared" si="3"/>
        <v>273850</v>
      </c>
    </row>
    <row r="137" spans="1:4" ht="25.5" x14ac:dyDescent="0.2">
      <c r="A137" s="181" t="s">
        <v>149</v>
      </c>
      <c r="B137" s="182">
        <v>2529791</v>
      </c>
      <c r="C137" s="182">
        <v>2803641</v>
      </c>
      <c r="D137" s="182">
        <f t="shared" si="3"/>
        <v>273850</v>
      </c>
    </row>
    <row r="138" spans="1:4" x14ac:dyDescent="0.2">
      <c r="A138" s="179" t="s">
        <v>370</v>
      </c>
      <c r="B138" s="180">
        <v>70583515</v>
      </c>
      <c r="C138" s="180">
        <v>357492530</v>
      </c>
      <c r="D138" s="182">
        <f t="shared" si="3"/>
        <v>286909015</v>
      </c>
    </row>
    <row r="139" spans="1:4" x14ac:dyDescent="0.2">
      <c r="A139" s="181" t="s">
        <v>150</v>
      </c>
      <c r="B139" s="182">
        <v>70583515</v>
      </c>
      <c r="C139" s="182">
        <v>357492530</v>
      </c>
      <c r="D139" s="182">
        <f t="shared" si="3"/>
        <v>286909015</v>
      </c>
    </row>
    <row r="140" spans="1:4" x14ac:dyDescent="0.2">
      <c r="A140" s="181" t="s">
        <v>151</v>
      </c>
      <c r="B140" s="182">
        <v>73113306</v>
      </c>
      <c r="C140" s="182">
        <v>360296171</v>
      </c>
      <c r="D140" s="182">
        <f t="shared" si="3"/>
        <v>287182865</v>
      </c>
    </row>
    <row r="141" spans="1:4" ht="38.25" x14ac:dyDescent="0.2">
      <c r="A141" s="179" t="s">
        <v>371</v>
      </c>
      <c r="B141" s="180">
        <v>9198858</v>
      </c>
      <c r="C141" s="180">
        <v>8493904</v>
      </c>
      <c r="D141" s="182">
        <f t="shared" si="3"/>
        <v>-704954</v>
      </c>
    </row>
    <row r="142" spans="1:4" ht="51" x14ac:dyDescent="0.2">
      <c r="A142" s="179" t="s">
        <v>372</v>
      </c>
      <c r="B142" s="180">
        <v>0</v>
      </c>
      <c r="C142" s="180">
        <v>29512</v>
      </c>
      <c r="D142" s="182">
        <f t="shared" si="3"/>
        <v>29512</v>
      </c>
    </row>
    <row r="143" spans="1:4" ht="25.5" x14ac:dyDescent="0.2">
      <c r="A143" s="179" t="s">
        <v>381</v>
      </c>
      <c r="B143" s="180">
        <v>8043999</v>
      </c>
      <c r="C143" s="180">
        <v>8149421</v>
      </c>
      <c r="D143" s="182">
        <f t="shared" si="3"/>
        <v>105422</v>
      </c>
    </row>
    <row r="144" spans="1:4" ht="38.25" x14ac:dyDescent="0.2">
      <c r="A144" s="179" t="s">
        <v>373</v>
      </c>
      <c r="B144" s="180">
        <v>0</v>
      </c>
      <c r="C144" s="180">
        <v>5312</v>
      </c>
      <c r="D144" s="182">
        <f t="shared" si="3"/>
        <v>5312</v>
      </c>
    </row>
    <row r="145" spans="1:4" ht="38.25" x14ac:dyDescent="0.2">
      <c r="A145" s="179" t="s">
        <v>382</v>
      </c>
      <c r="B145" s="180">
        <v>845200</v>
      </c>
      <c r="C145" s="180">
        <v>0</v>
      </c>
      <c r="D145" s="182">
        <f t="shared" si="3"/>
        <v>-845200</v>
      </c>
    </row>
    <row r="146" spans="1:4" ht="25.5" x14ac:dyDescent="0.2">
      <c r="A146" s="179" t="s">
        <v>383</v>
      </c>
      <c r="B146" s="180">
        <v>309659</v>
      </c>
      <c r="C146" s="180">
        <v>309659</v>
      </c>
      <c r="D146" s="182">
        <f t="shared" si="3"/>
        <v>0</v>
      </c>
    </row>
    <row r="147" spans="1:4" ht="25.5" x14ac:dyDescent="0.2">
      <c r="A147" s="181" t="s">
        <v>152</v>
      </c>
      <c r="B147" s="182">
        <v>9198858</v>
      </c>
      <c r="C147" s="182">
        <v>8493904</v>
      </c>
      <c r="D147" s="182">
        <f t="shared" si="3"/>
        <v>-704954</v>
      </c>
    </row>
    <row r="148" spans="1:4" x14ac:dyDescent="0.2">
      <c r="A148" s="179" t="s">
        <v>187</v>
      </c>
      <c r="B148" s="180">
        <v>1852971</v>
      </c>
      <c r="C148" s="180">
        <v>995100</v>
      </c>
      <c r="D148" s="182">
        <f t="shared" si="3"/>
        <v>-857871</v>
      </c>
    </row>
    <row r="149" spans="1:4" ht="25.5" x14ac:dyDescent="0.2">
      <c r="A149" s="179" t="s">
        <v>188</v>
      </c>
      <c r="B149" s="180">
        <v>1852971</v>
      </c>
      <c r="C149" s="180">
        <v>995100</v>
      </c>
      <c r="D149" s="182">
        <f t="shared" si="3"/>
        <v>-857871</v>
      </c>
    </row>
    <row r="150" spans="1:4" ht="25.5" x14ac:dyDescent="0.2">
      <c r="A150" s="181" t="s">
        <v>153</v>
      </c>
      <c r="B150" s="182">
        <v>1852971</v>
      </c>
      <c r="C150" s="182">
        <v>995100</v>
      </c>
      <c r="D150" s="182">
        <f t="shared" si="3"/>
        <v>-857871</v>
      </c>
    </row>
    <row r="151" spans="1:4" x14ac:dyDescent="0.2">
      <c r="A151" s="181" t="s">
        <v>154</v>
      </c>
      <c r="B151" s="182">
        <v>11051829</v>
      </c>
      <c r="C151" s="182">
        <v>9489004</v>
      </c>
      <c r="D151" s="182">
        <f t="shared" si="3"/>
        <v>-1562825</v>
      </c>
    </row>
    <row r="152" spans="1:4" ht="25.5" x14ac:dyDescent="0.2">
      <c r="A152" s="179" t="s">
        <v>155</v>
      </c>
      <c r="B152" s="180">
        <v>2945849</v>
      </c>
      <c r="C152" s="180">
        <v>995318</v>
      </c>
      <c r="D152" s="182">
        <f t="shared" si="3"/>
        <v>-1950531</v>
      </c>
    </row>
    <row r="153" spans="1:4" ht="25.5" x14ac:dyDescent="0.2">
      <c r="A153" s="181" t="s">
        <v>156</v>
      </c>
      <c r="B153" s="182">
        <v>2945849</v>
      </c>
      <c r="C153" s="182">
        <v>995318</v>
      </c>
      <c r="D153" s="182">
        <f t="shared" si="3"/>
        <v>-1950531</v>
      </c>
    </row>
    <row r="154" spans="1:4" x14ac:dyDescent="0.2">
      <c r="A154" s="179" t="s">
        <v>157</v>
      </c>
      <c r="B154" s="180">
        <v>-2802353</v>
      </c>
      <c r="C154" s="180">
        <v>-558559</v>
      </c>
      <c r="D154" s="182">
        <f t="shared" si="3"/>
        <v>2243794</v>
      </c>
    </row>
    <row r="155" spans="1:4" ht="25.5" x14ac:dyDescent="0.2">
      <c r="A155" s="181" t="s">
        <v>158</v>
      </c>
      <c r="B155" s="182">
        <v>-2802353</v>
      </c>
      <c r="C155" s="182">
        <v>-558559</v>
      </c>
      <c r="D155" s="182">
        <f t="shared" si="3"/>
        <v>2243794</v>
      </c>
    </row>
    <row r="156" spans="1:4" ht="38.25" x14ac:dyDescent="0.2">
      <c r="A156" s="179" t="s">
        <v>159</v>
      </c>
      <c r="B156" s="180">
        <v>98653</v>
      </c>
      <c r="C156" s="180">
        <v>0</v>
      </c>
      <c r="D156" s="182">
        <f t="shared" si="3"/>
        <v>-98653</v>
      </c>
    </row>
    <row r="157" spans="1:4" ht="25.5" x14ac:dyDescent="0.2">
      <c r="A157" s="181" t="s">
        <v>160</v>
      </c>
      <c r="B157" s="182">
        <v>98653</v>
      </c>
      <c r="C157" s="182">
        <v>0</v>
      </c>
      <c r="D157" s="182">
        <f t="shared" si="3"/>
        <v>-98653</v>
      </c>
    </row>
    <row r="158" spans="1:4" ht="25.5" x14ac:dyDescent="0.2">
      <c r="A158" s="181" t="s">
        <v>161</v>
      </c>
      <c r="B158" s="182">
        <v>242149</v>
      </c>
      <c r="C158" s="182">
        <v>436759</v>
      </c>
      <c r="D158" s="182">
        <f t="shared" si="3"/>
        <v>194610</v>
      </c>
    </row>
    <row r="159" spans="1:4" ht="25.5" x14ac:dyDescent="0.2">
      <c r="A159" s="179" t="s">
        <v>162</v>
      </c>
      <c r="B159" s="180">
        <v>579189</v>
      </c>
      <c r="C159" s="180">
        <v>586127</v>
      </c>
      <c r="D159" s="182">
        <f t="shared" si="3"/>
        <v>6938</v>
      </c>
    </row>
    <row r="160" spans="1:4" ht="25.5" x14ac:dyDescent="0.2">
      <c r="A160" s="181" t="s">
        <v>163</v>
      </c>
      <c r="B160" s="182">
        <v>579189</v>
      </c>
      <c r="C160" s="182">
        <v>586127</v>
      </c>
      <c r="D160" s="182">
        <f t="shared" si="3"/>
        <v>6938</v>
      </c>
    </row>
    <row r="161" spans="1:4" x14ac:dyDescent="0.2">
      <c r="A161" s="181" t="s">
        <v>164</v>
      </c>
      <c r="B161" s="182">
        <v>536660543</v>
      </c>
      <c r="C161" s="182">
        <v>815312493</v>
      </c>
      <c r="D161" s="182">
        <f t="shared" si="3"/>
        <v>278651950</v>
      </c>
    </row>
    <row r="162" spans="1:4" x14ac:dyDescent="0.2">
      <c r="A162" s="179" t="s">
        <v>165</v>
      </c>
      <c r="B162" s="180">
        <v>614205745</v>
      </c>
      <c r="C162" s="180">
        <v>614205745</v>
      </c>
      <c r="D162" s="182">
        <f t="shared" si="3"/>
        <v>0</v>
      </c>
    </row>
    <row r="163" spans="1:4" x14ac:dyDescent="0.2">
      <c r="A163" s="179" t="s">
        <v>166</v>
      </c>
      <c r="B163" s="180">
        <v>0</v>
      </c>
      <c r="C163" s="180">
        <v>-14898600</v>
      </c>
      <c r="D163" s="182">
        <f t="shared" si="3"/>
        <v>-14898600</v>
      </c>
    </row>
    <row r="164" spans="1:4" ht="25.5" x14ac:dyDescent="0.2">
      <c r="A164" s="179" t="s">
        <v>167</v>
      </c>
      <c r="B164" s="180">
        <v>26396336</v>
      </c>
      <c r="C164" s="180">
        <v>26396336</v>
      </c>
      <c r="D164" s="182">
        <f t="shared" si="3"/>
        <v>0</v>
      </c>
    </row>
    <row r="165" spans="1:4" ht="25.5" x14ac:dyDescent="0.2">
      <c r="A165" s="181" t="s">
        <v>168</v>
      </c>
      <c r="B165" s="182">
        <v>26396336</v>
      </c>
      <c r="C165" s="182">
        <v>26396336</v>
      </c>
      <c r="D165" s="182">
        <f t="shared" si="3"/>
        <v>0</v>
      </c>
    </row>
    <row r="166" spans="1:4" x14ac:dyDescent="0.2">
      <c r="A166" s="179" t="s">
        <v>169</v>
      </c>
      <c r="B166" s="180">
        <v>-175789878</v>
      </c>
      <c r="C166" s="180">
        <v>-147655297</v>
      </c>
      <c r="D166" s="182">
        <f t="shared" si="3"/>
        <v>28134581</v>
      </c>
    </row>
    <row r="167" spans="1:4" x14ac:dyDescent="0.2">
      <c r="A167" s="179" t="s">
        <v>170</v>
      </c>
      <c r="B167" s="180">
        <v>28134581</v>
      </c>
      <c r="C167" s="180">
        <v>39088326</v>
      </c>
      <c r="D167" s="182">
        <f t="shared" si="3"/>
        <v>10953745</v>
      </c>
    </row>
    <row r="168" spans="1:4" x14ac:dyDescent="0.2">
      <c r="A168" s="181" t="s">
        <v>171</v>
      </c>
      <c r="B168" s="182">
        <v>492946784</v>
      </c>
      <c r="C168" s="182">
        <v>517136510</v>
      </c>
      <c r="D168" s="182">
        <f t="shared" si="3"/>
        <v>24189726</v>
      </c>
    </row>
    <row r="169" spans="1:4" ht="25.5" x14ac:dyDescent="0.2">
      <c r="A169" s="179" t="s">
        <v>172</v>
      </c>
      <c r="B169" s="180">
        <v>30451</v>
      </c>
      <c r="C169" s="180">
        <v>0</v>
      </c>
      <c r="D169" s="182">
        <f t="shared" si="3"/>
        <v>-30451</v>
      </c>
    </row>
    <row r="170" spans="1:4" ht="25.5" x14ac:dyDescent="0.2">
      <c r="A170" s="181" t="s">
        <v>173</v>
      </c>
      <c r="B170" s="182">
        <v>30451</v>
      </c>
      <c r="C170" s="182">
        <v>0</v>
      </c>
      <c r="D170" s="182">
        <f t="shared" si="3"/>
        <v>-30451</v>
      </c>
    </row>
    <row r="171" spans="1:4" ht="25.5" x14ac:dyDescent="0.2">
      <c r="A171" s="179" t="s">
        <v>174</v>
      </c>
      <c r="B171" s="180">
        <v>26400</v>
      </c>
      <c r="C171" s="180">
        <v>28293</v>
      </c>
      <c r="D171" s="182">
        <f t="shared" si="3"/>
        <v>1893</v>
      </c>
    </row>
    <row r="172" spans="1:4" ht="25.5" x14ac:dyDescent="0.2">
      <c r="A172" s="181" t="s">
        <v>175</v>
      </c>
      <c r="B172" s="182">
        <v>26400</v>
      </c>
      <c r="C172" s="182">
        <v>28293</v>
      </c>
      <c r="D172" s="182">
        <f t="shared" si="3"/>
        <v>1893</v>
      </c>
    </row>
    <row r="173" spans="1:4" x14ac:dyDescent="0.2">
      <c r="A173" s="179" t="s">
        <v>176</v>
      </c>
      <c r="B173" s="180">
        <v>1317803</v>
      </c>
      <c r="C173" s="180">
        <v>0</v>
      </c>
      <c r="D173" s="182">
        <f t="shared" si="3"/>
        <v>-1317803</v>
      </c>
    </row>
    <row r="174" spans="1:4" ht="38.25" x14ac:dyDescent="0.2">
      <c r="A174" s="179" t="s">
        <v>177</v>
      </c>
      <c r="B174" s="180">
        <v>0</v>
      </c>
      <c r="C174" s="180">
        <v>14898600</v>
      </c>
      <c r="D174" s="182">
        <f t="shared" si="3"/>
        <v>14898600</v>
      </c>
    </row>
    <row r="175" spans="1:4" ht="25.5" x14ac:dyDescent="0.2">
      <c r="A175" s="179" t="s">
        <v>178</v>
      </c>
      <c r="B175" s="180">
        <v>2529791</v>
      </c>
      <c r="C175" s="180">
        <v>2803641</v>
      </c>
      <c r="D175" s="182">
        <f t="shared" si="3"/>
        <v>273850</v>
      </c>
    </row>
    <row r="176" spans="1:4" ht="25.5" x14ac:dyDescent="0.2">
      <c r="A176" s="181" t="s">
        <v>179</v>
      </c>
      <c r="B176" s="182">
        <v>3847594</v>
      </c>
      <c r="C176" s="182">
        <v>17702241</v>
      </c>
      <c r="D176" s="182">
        <f t="shared" si="3"/>
        <v>13854647</v>
      </c>
    </row>
    <row r="177" spans="1:4" x14ac:dyDescent="0.2">
      <c r="A177" s="181" t="s">
        <v>180</v>
      </c>
      <c r="B177" s="182">
        <v>3904445</v>
      </c>
      <c r="C177" s="182">
        <v>17730534</v>
      </c>
      <c r="D177" s="182">
        <f t="shared" si="3"/>
        <v>13826089</v>
      </c>
    </row>
    <row r="178" spans="1:4" ht="25.5" x14ac:dyDescent="0.2">
      <c r="A178" s="179" t="s">
        <v>181</v>
      </c>
      <c r="B178" s="180">
        <v>39809314</v>
      </c>
      <c r="C178" s="180">
        <v>51304437</v>
      </c>
      <c r="D178" s="182">
        <f t="shared" si="3"/>
        <v>11495123</v>
      </c>
    </row>
    <row r="179" spans="1:4" x14ac:dyDescent="0.2">
      <c r="A179" s="179" t="s">
        <v>374</v>
      </c>
      <c r="B179" s="180">
        <v>0</v>
      </c>
      <c r="C179" s="180">
        <v>229141012</v>
      </c>
      <c r="D179" s="182">
        <f t="shared" si="3"/>
        <v>229141012</v>
      </c>
    </row>
    <row r="180" spans="1:4" ht="25.5" x14ac:dyDescent="0.2">
      <c r="A180" s="181" t="s">
        <v>182</v>
      </c>
      <c r="B180" s="182">
        <v>39809314</v>
      </c>
      <c r="C180" s="182">
        <v>280445449</v>
      </c>
      <c r="D180" s="182">
        <f t="shared" si="3"/>
        <v>240636135</v>
      </c>
    </row>
    <row r="181" spans="1:4" x14ac:dyDescent="0.2">
      <c r="A181" s="181" t="s">
        <v>183</v>
      </c>
      <c r="B181" s="182">
        <v>536660543</v>
      </c>
      <c r="C181" s="182">
        <v>815312493</v>
      </c>
      <c r="D181" s="182">
        <f t="shared" si="3"/>
        <v>278651950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scale="71" orientation="portrait" horizontalDpi="300" verticalDpi="300" r:id="rId1"/>
  <headerFooter alignWithMargins="0"/>
  <rowBreaks count="3" manualBreakCount="3">
    <brk id="43" max="16383" man="1"/>
    <brk id="89" max="16383" man="1"/>
    <brk id="1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workbookViewId="0">
      <pane ySplit="3" topLeftCell="A64" activePane="bottomLeft" state="frozen"/>
      <selection pane="bottomLeft" activeCell="A39" sqref="A39"/>
    </sheetView>
  </sheetViews>
  <sheetFormatPr defaultRowHeight="12.75" x14ac:dyDescent="0.2"/>
  <cols>
    <col min="1" max="1" width="35.875" style="172" customWidth="1"/>
    <col min="2" max="2" width="15.75" style="172" customWidth="1"/>
    <col min="3" max="4" width="18.25" style="172" customWidth="1"/>
    <col min="5" max="256" width="9" style="172"/>
    <col min="257" max="257" width="35.875" style="172" customWidth="1"/>
    <col min="258" max="258" width="15.75" style="172" customWidth="1"/>
    <col min="259" max="260" width="18.25" style="172" customWidth="1"/>
    <col min="261" max="512" width="9" style="172"/>
    <col min="513" max="513" width="35.875" style="172" customWidth="1"/>
    <col min="514" max="514" width="15.75" style="172" customWidth="1"/>
    <col min="515" max="516" width="18.25" style="172" customWidth="1"/>
    <col min="517" max="768" width="9" style="172"/>
    <col min="769" max="769" width="35.875" style="172" customWidth="1"/>
    <col min="770" max="770" width="15.75" style="172" customWidth="1"/>
    <col min="771" max="772" width="18.25" style="172" customWidth="1"/>
    <col min="773" max="1024" width="9" style="172"/>
    <col min="1025" max="1025" width="35.875" style="172" customWidth="1"/>
    <col min="1026" max="1026" width="15.75" style="172" customWidth="1"/>
    <col min="1027" max="1028" width="18.25" style="172" customWidth="1"/>
    <col min="1029" max="1280" width="9" style="172"/>
    <col min="1281" max="1281" width="35.875" style="172" customWidth="1"/>
    <col min="1282" max="1282" width="15.75" style="172" customWidth="1"/>
    <col min="1283" max="1284" width="18.25" style="172" customWidth="1"/>
    <col min="1285" max="1536" width="9" style="172"/>
    <col min="1537" max="1537" width="35.875" style="172" customWidth="1"/>
    <col min="1538" max="1538" width="15.75" style="172" customWidth="1"/>
    <col min="1539" max="1540" width="18.25" style="172" customWidth="1"/>
    <col min="1541" max="1792" width="9" style="172"/>
    <col min="1793" max="1793" width="35.875" style="172" customWidth="1"/>
    <col min="1794" max="1794" width="15.75" style="172" customWidth="1"/>
    <col min="1795" max="1796" width="18.25" style="172" customWidth="1"/>
    <col min="1797" max="2048" width="9" style="172"/>
    <col min="2049" max="2049" width="35.875" style="172" customWidth="1"/>
    <col min="2050" max="2050" width="15.75" style="172" customWidth="1"/>
    <col min="2051" max="2052" width="18.25" style="172" customWidth="1"/>
    <col min="2053" max="2304" width="9" style="172"/>
    <col min="2305" max="2305" width="35.875" style="172" customWidth="1"/>
    <col min="2306" max="2306" width="15.75" style="172" customWidth="1"/>
    <col min="2307" max="2308" width="18.25" style="172" customWidth="1"/>
    <col min="2309" max="2560" width="9" style="172"/>
    <col min="2561" max="2561" width="35.875" style="172" customWidth="1"/>
    <col min="2562" max="2562" width="15.75" style="172" customWidth="1"/>
    <col min="2563" max="2564" width="18.25" style="172" customWidth="1"/>
    <col min="2565" max="2816" width="9" style="172"/>
    <col min="2817" max="2817" width="35.875" style="172" customWidth="1"/>
    <col min="2818" max="2818" width="15.75" style="172" customWidth="1"/>
    <col min="2819" max="2820" width="18.25" style="172" customWidth="1"/>
    <col min="2821" max="3072" width="9" style="172"/>
    <col min="3073" max="3073" width="35.875" style="172" customWidth="1"/>
    <col min="3074" max="3074" width="15.75" style="172" customWidth="1"/>
    <col min="3075" max="3076" width="18.25" style="172" customWidth="1"/>
    <col min="3077" max="3328" width="9" style="172"/>
    <col min="3329" max="3329" width="35.875" style="172" customWidth="1"/>
    <col min="3330" max="3330" width="15.75" style="172" customWidth="1"/>
    <col min="3331" max="3332" width="18.25" style="172" customWidth="1"/>
    <col min="3333" max="3584" width="9" style="172"/>
    <col min="3585" max="3585" width="35.875" style="172" customWidth="1"/>
    <col min="3586" max="3586" width="15.75" style="172" customWidth="1"/>
    <col min="3587" max="3588" width="18.25" style="172" customWidth="1"/>
    <col min="3589" max="3840" width="9" style="172"/>
    <col min="3841" max="3841" width="35.875" style="172" customWidth="1"/>
    <col min="3842" max="3842" width="15.75" style="172" customWidth="1"/>
    <col min="3843" max="3844" width="18.25" style="172" customWidth="1"/>
    <col min="3845" max="4096" width="9" style="172"/>
    <col min="4097" max="4097" width="35.875" style="172" customWidth="1"/>
    <col min="4098" max="4098" width="15.75" style="172" customWidth="1"/>
    <col min="4099" max="4100" width="18.25" style="172" customWidth="1"/>
    <col min="4101" max="4352" width="9" style="172"/>
    <col min="4353" max="4353" width="35.875" style="172" customWidth="1"/>
    <col min="4354" max="4354" width="15.75" style="172" customWidth="1"/>
    <col min="4355" max="4356" width="18.25" style="172" customWidth="1"/>
    <col min="4357" max="4608" width="9" style="172"/>
    <col min="4609" max="4609" width="35.875" style="172" customWidth="1"/>
    <col min="4610" max="4610" width="15.75" style="172" customWidth="1"/>
    <col min="4611" max="4612" width="18.25" style="172" customWidth="1"/>
    <col min="4613" max="4864" width="9" style="172"/>
    <col min="4865" max="4865" width="35.875" style="172" customWidth="1"/>
    <col min="4866" max="4866" width="15.75" style="172" customWidth="1"/>
    <col min="4867" max="4868" width="18.25" style="172" customWidth="1"/>
    <col min="4869" max="5120" width="9" style="172"/>
    <col min="5121" max="5121" width="35.875" style="172" customWidth="1"/>
    <col min="5122" max="5122" width="15.75" style="172" customWidth="1"/>
    <col min="5123" max="5124" width="18.25" style="172" customWidth="1"/>
    <col min="5125" max="5376" width="9" style="172"/>
    <col min="5377" max="5377" width="35.875" style="172" customWidth="1"/>
    <col min="5378" max="5378" width="15.75" style="172" customWidth="1"/>
    <col min="5379" max="5380" width="18.25" style="172" customWidth="1"/>
    <col min="5381" max="5632" width="9" style="172"/>
    <col min="5633" max="5633" width="35.875" style="172" customWidth="1"/>
    <col min="5634" max="5634" width="15.75" style="172" customWidth="1"/>
    <col min="5635" max="5636" width="18.25" style="172" customWidth="1"/>
    <col min="5637" max="5888" width="9" style="172"/>
    <col min="5889" max="5889" width="35.875" style="172" customWidth="1"/>
    <col min="5890" max="5890" width="15.75" style="172" customWidth="1"/>
    <col min="5891" max="5892" width="18.25" style="172" customWidth="1"/>
    <col min="5893" max="6144" width="9" style="172"/>
    <col min="6145" max="6145" width="35.875" style="172" customWidth="1"/>
    <col min="6146" max="6146" width="15.75" style="172" customWidth="1"/>
    <col min="6147" max="6148" width="18.25" style="172" customWidth="1"/>
    <col min="6149" max="6400" width="9" style="172"/>
    <col min="6401" max="6401" width="35.875" style="172" customWidth="1"/>
    <col min="6402" max="6402" width="15.75" style="172" customWidth="1"/>
    <col min="6403" max="6404" width="18.25" style="172" customWidth="1"/>
    <col min="6405" max="6656" width="9" style="172"/>
    <col min="6657" max="6657" width="35.875" style="172" customWidth="1"/>
    <col min="6658" max="6658" width="15.75" style="172" customWidth="1"/>
    <col min="6659" max="6660" width="18.25" style="172" customWidth="1"/>
    <col min="6661" max="6912" width="9" style="172"/>
    <col min="6913" max="6913" width="35.875" style="172" customWidth="1"/>
    <col min="6914" max="6914" width="15.75" style="172" customWidth="1"/>
    <col min="6915" max="6916" width="18.25" style="172" customWidth="1"/>
    <col min="6917" max="7168" width="9" style="172"/>
    <col min="7169" max="7169" width="35.875" style="172" customWidth="1"/>
    <col min="7170" max="7170" width="15.75" style="172" customWidth="1"/>
    <col min="7171" max="7172" width="18.25" style="172" customWidth="1"/>
    <col min="7173" max="7424" width="9" style="172"/>
    <col min="7425" max="7425" width="35.875" style="172" customWidth="1"/>
    <col min="7426" max="7426" width="15.75" style="172" customWidth="1"/>
    <col min="7427" max="7428" width="18.25" style="172" customWidth="1"/>
    <col min="7429" max="7680" width="9" style="172"/>
    <col min="7681" max="7681" width="35.875" style="172" customWidth="1"/>
    <col min="7682" max="7682" width="15.75" style="172" customWidth="1"/>
    <col min="7683" max="7684" width="18.25" style="172" customWidth="1"/>
    <col min="7685" max="7936" width="9" style="172"/>
    <col min="7937" max="7937" width="35.875" style="172" customWidth="1"/>
    <col min="7938" max="7938" width="15.75" style="172" customWidth="1"/>
    <col min="7939" max="7940" width="18.25" style="172" customWidth="1"/>
    <col min="7941" max="8192" width="9" style="172"/>
    <col min="8193" max="8193" width="35.875" style="172" customWidth="1"/>
    <col min="8194" max="8194" width="15.75" style="172" customWidth="1"/>
    <col min="8195" max="8196" width="18.25" style="172" customWidth="1"/>
    <col min="8197" max="8448" width="9" style="172"/>
    <col min="8449" max="8449" width="35.875" style="172" customWidth="1"/>
    <col min="8450" max="8450" width="15.75" style="172" customWidth="1"/>
    <col min="8451" max="8452" width="18.25" style="172" customWidth="1"/>
    <col min="8453" max="8704" width="9" style="172"/>
    <col min="8705" max="8705" width="35.875" style="172" customWidth="1"/>
    <col min="8706" max="8706" width="15.75" style="172" customWidth="1"/>
    <col min="8707" max="8708" width="18.25" style="172" customWidth="1"/>
    <col min="8709" max="8960" width="9" style="172"/>
    <col min="8961" max="8961" width="35.875" style="172" customWidth="1"/>
    <col min="8962" max="8962" width="15.75" style="172" customWidth="1"/>
    <col min="8963" max="8964" width="18.25" style="172" customWidth="1"/>
    <col min="8965" max="9216" width="9" style="172"/>
    <col min="9217" max="9217" width="35.875" style="172" customWidth="1"/>
    <col min="9218" max="9218" width="15.75" style="172" customWidth="1"/>
    <col min="9219" max="9220" width="18.25" style="172" customWidth="1"/>
    <col min="9221" max="9472" width="9" style="172"/>
    <col min="9473" max="9473" width="35.875" style="172" customWidth="1"/>
    <col min="9474" max="9474" width="15.75" style="172" customWidth="1"/>
    <col min="9475" max="9476" width="18.25" style="172" customWidth="1"/>
    <col min="9477" max="9728" width="9" style="172"/>
    <col min="9729" max="9729" width="35.875" style="172" customWidth="1"/>
    <col min="9730" max="9730" width="15.75" style="172" customWidth="1"/>
    <col min="9731" max="9732" width="18.25" style="172" customWidth="1"/>
    <col min="9733" max="9984" width="9" style="172"/>
    <col min="9985" max="9985" width="35.875" style="172" customWidth="1"/>
    <col min="9986" max="9986" width="15.75" style="172" customWidth="1"/>
    <col min="9987" max="9988" width="18.25" style="172" customWidth="1"/>
    <col min="9989" max="10240" width="9" style="172"/>
    <col min="10241" max="10241" width="35.875" style="172" customWidth="1"/>
    <col min="10242" max="10242" width="15.75" style="172" customWidth="1"/>
    <col min="10243" max="10244" width="18.25" style="172" customWidth="1"/>
    <col min="10245" max="10496" width="9" style="172"/>
    <col min="10497" max="10497" width="35.875" style="172" customWidth="1"/>
    <col min="10498" max="10498" width="15.75" style="172" customWidth="1"/>
    <col min="10499" max="10500" width="18.25" style="172" customWidth="1"/>
    <col min="10501" max="10752" width="9" style="172"/>
    <col min="10753" max="10753" width="35.875" style="172" customWidth="1"/>
    <col min="10754" max="10754" width="15.75" style="172" customWidth="1"/>
    <col min="10755" max="10756" width="18.25" style="172" customWidth="1"/>
    <col min="10757" max="11008" width="9" style="172"/>
    <col min="11009" max="11009" width="35.875" style="172" customWidth="1"/>
    <col min="11010" max="11010" width="15.75" style="172" customWidth="1"/>
    <col min="11011" max="11012" width="18.25" style="172" customWidth="1"/>
    <col min="11013" max="11264" width="9" style="172"/>
    <col min="11265" max="11265" width="35.875" style="172" customWidth="1"/>
    <col min="11266" max="11266" width="15.75" style="172" customWidth="1"/>
    <col min="11267" max="11268" width="18.25" style="172" customWidth="1"/>
    <col min="11269" max="11520" width="9" style="172"/>
    <col min="11521" max="11521" width="35.875" style="172" customWidth="1"/>
    <col min="11522" max="11522" width="15.75" style="172" customWidth="1"/>
    <col min="11523" max="11524" width="18.25" style="172" customWidth="1"/>
    <col min="11525" max="11776" width="9" style="172"/>
    <col min="11777" max="11777" width="35.875" style="172" customWidth="1"/>
    <col min="11778" max="11778" width="15.75" style="172" customWidth="1"/>
    <col min="11779" max="11780" width="18.25" style="172" customWidth="1"/>
    <col min="11781" max="12032" width="9" style="172"/>
    <col min="12033" max="12033" width="35.875" style="172" customWidth="1"/>
    <col min="12034" max="12034" width="15.75" style="172" customWidth="1"/>
    <col min="12035" max="12036" width="18.25" style="172" customWidth="1"/>
    <col min="12037" max="12288" width="9" style="172"/>
    <col min="12289" max="12289" width="35.875" style="172" customWidth="1"/>
    <col min="12290" max="12290" width="15.75" style="172" customWidth="1"/>
    <col min="12291" max="12292" width="18.25" style="172" customWidth="1"/>
    <col min="12293" max="12544" width="9" style="172"/>
    <col min="12545" max="12545" width="35.875" style="172" customWidth="1"/>
    <col min="12546" max="12546" width="15.75" style="172" customWidth="1"/>
    <col min="12547" max="12548" width="18.25" style="172" customWidth="1"/>
    <col min="12549" max="12800" width="9" style="172"/>
    <col min="12801" max="12801" width="35.875" style="172" customWidth="1"/>
    <col min="12802" max="12802" width="15.75" style="172" customWidth="1"/>
    <col min="12803" max="12804" width="18.25" style="172" customWidth="1"/>
    <col min="12805" max="13056" width="9" style="172"/>
    <col min="13057" max="13057" width="35.875" style="172" customWidth="1"/>
    <col min="13058" max="13058" width="15.75" style="172" customWidth="1"/>
    <col min="13059" max="13060" width="18.25" style="172" customWidth="1"/>
    <col min="13061" max="13312" width="9" style="172"/>
    <col min="13313" max="13313" width="35.875" style="172" customWidth="1"/>
    <col min="13314" max="13314" width="15.75" style="172" customWidth="1"/>
    <col min="13315" max="13316" width="18.25" style="172" customWidth="1"/>
    <col min="13317" max="13568" width="9" style="172"/>
    <col min="13569" max="13569" width="35.875" style="172" customWidth="1"/>
    <col min="13570" max="13570" width="15.75" style="172" customWidth="1"/>
    <col min="13571" max="13572" width="18.25" style="172" customWidth="1"/>
    <col min="13573" max="13824" width="9" style="172"/>
    <col min="13825" max="13825" width="35.875" style="172" customWidth="1"/>
    <col min="13826" max="13826" width="15.75" style="172" customWidth="1"/>
    <col min="13827" max="13828" width="18.25" style="172" customWidth="1"/>
    <col min="13829" max="14080" width="9" style="172"/>
    <col min="14081" max="14081" width="35.875" style="172" customWidth="1"/>
    <col min="14082" max="14082" width="15.75" style="172" customWidth="1"/>
    <col min="14083" max="14084" width="18.25" style="172" customWidth="1"/>
    <col min="14085" max="14336" width="9" style="172"/>
    <col min="14337" max="14337" width="35.875" style="172" customWidth="1"/>
    <col min="14338" max="14338" width="15.75" style="172" customWidth="1"/>
    <col min="14339" max="14340" width="18.25" style="172" customWidth="1"/>
    <col min="14341" max="14592" width="9" style="172"/>
    <col min="14593" max="14593" width="35.875" style="172" customWidth="1"/>
    <col min="14594" max="14594" width="15.75" style="172" customWidth="1"/>
    <col min="14595" max="14596" width="18.25" style="172" customWidth="1"/>
    <col min="14597" max="14848" width="9" style="172"/>
    <col min="14849" max="14849" width="35.875" style="172" customWidth="1"/>
    <col min="14850" max="14850" width="15.75" style="172" customWidth="1"/>
    <col min="14851" max="14852" width="18.25" style="172" customWidth="1"/>
    <col min="14853" max="15104" width="9" style="172"/>
    <col min="15105" max="15105" width="35.875" style="172" customWidth="1"/>
    <col min="15106" max="15106" width="15.75" style="172" customWidth="1"/>
    <col min="15107" max="15108" width="18.25" style="172" customWidth="1"/>
    <col min="15109" max="15360" width="9" style="172"/>
    <col min="15361" max="15361" width="35.875" style="172" customWidth="1"/>
    <col min="15362" max="15362" width="15.75" style="172" customWidth="1"/>
    <col min="15363" max="15364" width="18.25" style="172" customWidth="1"/>
    <col min="15365" max="15616" width="9" style="172"/>
    <col min="15617" max="15617" width="35.875" style="172" customWidth="1"/>
    <col min="15618" max="15618" width="15.75" style="172" customWidth="1"/>
    <col min="15619" max="15620" width="18.25" style="172" customWidth="1"/>
    <col min="15621" max="15872" width="9" style="172"/>
    <col min="15873" max="15873" width="35.875" style="172" customWidth="1"/>
    <col min="15874" max="15874" width="15.75" style="172" customWidth="1"/>
    <col min="15875" max="15876" width="18.25" style="172" customWidth="1"/>
    <col min="15877" max="16128" width="9" style="172"/>
    <col min="16129" max="16129" width="35.875" style="172" customWidth="1"/>
    <col min="16130" max="16130" width="15.75" style="172" customWidth="1"/>
    <col min="16131" max="16132" width="18.25" style="172" customWidth="1"/>
    <col min="16133" max="16384" width="9" style="172"/>
  </cols>
  <sheetData>
    <row r="1" spans="1:4" x14ac:dyDescent="0.2">
      <c r="A1" s="229"/>
      <c r="B1" s="229"/>
      <c r="C1" s="229"/>
      <c r="D1" s="172" t="s">
        <v>393</v>
      </c>
    </row>
    <row r="2" spans="1:4" ht="15.75" x14ac:dyDescent="0.2">
      <c r="A2" s="183" t="s">
        <v>388</v>
      </c>
      <c r="B2" s="173" t="s">
        <v>142</v>
      </c>
      <c r="C2" s="173" t="s">
        <v>143</v>
      </c>
      <c r="D2" s="173" t="s">
        <v>389</v>
      </c>
    </row>
    <row r="3" spans="1:4" ht="15.75" x14ac:dyDescent="0.2">
      <c r="A3" s="183" t="s">
        <v>390</v>
      </c>
      <c r="B3" s="173" t="s">
        <v>367</v>
      </c>
      <c r="C3" s="173" t="s">
        <v>368</v>
      </c>
      <c r="D3" s="173" t="s">
        <v>369</v>
      </c>
    </row>
    <row r="4" spans="1:4" ht="25.5" x14ac:dyDescent="0.2">
      <c r="A4" s="176" t="s">
        <v>190</v>
      </c>
      <c r="B4" s="177">
        <v>5828234</v>
      </c>
      <c r="C4" s="177">
        <v>15677133</v>
      </c>
      <c r="D4" s="177">
        <f>C4-B4</f>
        <v>9848899</v>
      </c>
    </row>
    <row r="5" spans="1:4" ht="25.5" x14ac:dyDescent="0.2">
      <c r="A5" s="174" t="s">
        <v>191</v>
      </c>
      <c r="B5" s="175">
        <v>5828234</v>
      </c>
      <c r="C5" s="175">
        <v>15677133</v>
      </c>
      <c r="D5" s="177">
        <f t="shared" ref="D5:D25" si="0">C5-B5</f>
        <v>9848899</v>
      </c>
    </row>
    <row r="6" spans="1:4" ht="25.5" x14ac:dyDescent="0.2">
      <c r="A6" s="176" t="s">
        <v>193</v>
      </c>
      <c r="B6" s="177">
        <v>543917464</v>
      </c>
      <c r="C6" s="177">
        <v>650468520</v>
      </c>
      <c r="D6" s="177">
        <f t="shared" si="0"/>
        <v>106551056</v>
      </c>
    </row>
    <row r="7" spans="1:4" ht="25.5" x14ac:dyDescent="0.2">
      <c r="A7" s="176" t="s">
        <v>194</v>
      </c>
      <c r="B7" s="177">
        <v>0</v>
      </c>
      <c r="C7" s="177">
        <v>619767</v>
      </c>
      <c r="D7" s="177">
        <f t="shared" si="0"/>
        <v>619767</v>
      </c>
    </row>
    <row r="8" spans="1:4" ht="25.5" x14ac:dyDescent="0.2">
      <c r="A8" s="176" t="s">
        <v>195</v>
      </c>
      <c r="B8" s="177">
        <v>195324</v>
      </c>
      <c r="C8" s="177">
        <v>90805</v>
      </c>
      <c r="D8" s="177">
        <f t="shared" si="0"/>
        <v>-104519</v>
      </c>
    </row>
    <row r="9" spans="1:4" ht="25.5" x14ac:dyDescent="0.2">
      <c r="A9" s="174" t="s">
        <v>196</v>
      </c>
      <c r="B9" s="175">
        <v>544112788</v>
      </c>
      <c r="C9" s="175">
        <v>651179092</v>
      </c>
      <c r="D9" s="177">
        <f t="shared" si="0"/>
        <v>107066304</v>
      </c>
    </row>
    <row r="10" spans="1:4" x14ac:dyDescent="0.2">
      <c r="A10" s="176" t="s">
        <v>197</v>
      </c>
      <c r="B10" s="177">
        <v>4000</v>
      </c>
      <c r="C10" s="177">
        <v>0</v>
      </c>
      <c r="D10" s="177">
        <f t="shared" si="0"/>
        <v>-4000</v>
      </c>
    </row>
    <row r="11" spans="1:4" x14ac:dyDescent="0.2">
      <c r="A11" s="176" t="s">
        <v>198</v>
      </c>
      <c r="B11" s="177">
        <v>1982388</v>
      </c>
      <c r="C11" s="177">
        <v>1715707</v>
      </c>
      <c r="D11" s="177">
        <f t="shared" si="0"/>
        <v>-266681</v>
      </c>
    </row>
    <row r="12" spans="1:4" x14ac:dyDescent="0.2">
      <c r="A12" s="176" t="s">
        <v>199</v>
      </c>
      <c r="B12" s="177">
        <v>5341832</v>
      </c>
      <c r="C12" s="177">
        <v>15614144</v>
      </c>
      <c r="D12" s="177">
        <f t="shared" si="0"/>
        <v>10272312</v>
      </c>
    </row>
    <row r="13" spans="1:4" ht="25.5" x14ac:dyDescent="0.2">
      <c r="A13" s="174" t="s">
        <v>200</v>
      </c>
      <c r="B13" s="175">
        <v>7328220</v>
      </c>
      <c r="C13" s="175">
        <v>17329851</v>
      </c>
      <c r="D13" s="177">
        <f t="shared" si="0"/>
        <v>10001631</v>
      </c>
    </row>
    <row r="14" spans="1:4" x14ac:dyDescent="0.2">
      <c r="A14" s="176" t="s">
        <v>202</v>
      </c>
      <c r="B14" s="177">
        <v>279929</v>
      </c>
      <c r="C14" s="177">
        <v>1080832</v>
      </c>
      <c r="D14" s="177">
        <f t="shared" si="0"/>
        <v>800903</v>
      </c>
    </row>
    <row r="15" spans="1:4" x14ac:dyDescent="0.2">
      <c r="A15" s="176" t="s">
        <v>203</v>
      </c>
      <c r="B15" s="177">
        <v>130181</v>
      </c>
      <c r="C15" s="177">
        <v>313688</v>
      </c>
      <c r="D15" s="177">
        <f t="shared" si="0"/>
        <v>183507</v>
      </c>
    </row>
    <row r="16" spans="1:4" ht="25.5" x14ac:dyDescent="0.2">
      <c r="A16" s="174" t="s">
        <v>204</v>
      </c>
      <c r="B16" s="175">
        <v>410110</v>
      </c>
      <c r="C16" s="175">
        <v>1394520</v>
      </c>
      <c r="D16" s="177">
        <f t="shared" si="0"/>
        <v>984410</v>
      </c>
    </row>
    <row r="17" spans="1:4" x14ac:dyDescent="0.2">
      <c r="A17" s="174" t="s">
        <v>205</v>
      </c>
      <c r="B17" s="175">
        <v>1545915</v>
      </c>
      <c r="C17" s="175">
        <v>546404</v>
      </c>
      <c r="D17" s="177">
        <f t="shared" si="0"/>
        <v>-999511</v>
      </c>
    </row>
    <row r="18" spans="1:4" x14ac:dyDescent="0.2">
      <c r="A18" s="174" t="s">
        <v>206</v>
      </c>
      <c r="B18" s="175">
        <v>568857459</v>
      </c>
      <c r="C18" s="175">
        <v>620230547</v>
      </c>
      <c r="D18" s="177">
        <f t="shared" si="0"/>
        <v>51373088</v>
      </c>
    </row>
    <row r="19" spans="1:4" ht="25.5" x14ac:dyDescent="0.2">
      <c r="A19" s="174" t="s">
        <v>207</v>
      </c>
      <c r="B19" s="175">
        <v>-28200682</v>
      </c>
      <c r="C19" s="175">
        <v>27354903</v>
      </c>
      <c r="D19" s="177">
        <f t="shared" si="0"/>
        <v>55555585</v>
      </c>
    </row>
    <row r="20" spans="1:4" ht="25.5" x14ac:dyDescent="0.2">
      <c r="A20" s="176" t="s">
        <v>208</v>
      </c>
      <c r="B20" s="177">
        <v>1689</v>
      </c>
      <c r="C20" s="177">
        <v>443</v>
      </c>
      <c r="D20" s="177">
        <f t="shared" si="0"/>
        <v>-1246</v>
      </c>
    </row>
    <row r="21" spans="1:4" ht="38.25" x14ac:dyDescent="0.2">
      <c r="A21" s="174" t="s">
        <v>209</v>
      </c>
      <c r="B21" s="175">
        <v>1689</v>
      </c>
      <c r="C21" s="175">
        <v>443</v>
      </c>
      <c r="D21" s="177">
        <f t="shared" si="0"/>
        <v>-1246</v>
      </c>
    </row>
    <row r="22" spans="1:4" ht="25.5" x14ac:dyDescent="0.2">
      <c r="A22" s="176" t="s">
        <v>391</v>
      </c>
      <c r="B22" s="177">
        <v>0</v>
      </c>
      <c r="C22" s="177">
        <v>130</v>
      </c>
      <c r="D22" s="177">
        <f t="shared" si="0"/>
        <v>130</v>
      </c>
    </row>
    <row r="23" spans="1:4" ht="25.5" x14ac:dyDescent="0.2">
      <c r="A23" s="174" t="s">
        <v>392</v>
      </c>
      <c r="B23" s="175">
        <v>0</v>
      </c>
      <c r="C23" s="175">
        <v>130</v>
      </c>
      <c r="D23" s="177">
        <f t="shared" si="0"/>
        <v>130</v>
      </c>
    </row>
    <row r="24" spans="1:4" ht="25.5" x14ac:dyDescent="0.2">
      <c r="A24" s="174" t="s">
        <v>210</v>
      </c>
      <c r="B24" s="175">
        <v>1689</v>
      </c>
      <c r="C24" s="175">
        <v>313</v>
      </c>
      <c r="D24" s="177">
        <f t="shared" si="0"/>
        <v>-1376</v>
      </c>
    </row>
    <row r="25" spans="1:4" x14ac:dyDescent="0.2">
      <c r="A25" s="174" t="s">
        <v>211</v>
      </c>
      <c r="B25" s="175">
        <v>-28198993</v>
      </c>
      <c r="C25" s="175">
        <v>27355216</v>
      </c>
      <c r="D25" s="177">
        <f t="shared" si="0"/>
        <v>55554209</v>
      </c>
    </row>
    <row r="27" spans="1:4" x14ac:dyDescent="0.2">
      <c r="D27" s="172" t="s">
        <v>396</v>
      </c>
    </row>
    <row r="28" spans="1:4" ht="15.75" x14ac:dyDescent="0.2">
      <c r="A28" s="103" t="s">
        <v>388</v>
      </c>
      <c r="B28" s="178" t="s">
        <v>142</v>
      </c>
      <c r="C28" s="178" t="s">
        <v>143</v>
      </c>
      <c r="D28" s="178" t="s">
        <v>394</v>
      </c>
    </row>
    <row r="29" spans="1:4" ht="31.5" x14ac:dyDescent="0.2">
      <c r="A29" s="103" t="s">
        <v>10</v>
      </c>
      <c r="B29" s="178">
        <v>2016</v>
      </c>
      <c r="C29" s="178">
        <v>2017</v>
      </c>
      <c r="D29" s="178" t="s">
        <v>395</v>
      </c>
    </row>
    <row r="30" spans="1:4" ht="25.5" x14ac:dyDescent="0.2">
      <c r="A30" s="179" t="s">
        <v>190</v>
      </c>
      <c r="B30" s="180">
        <v>211561957</v>
      </c>
      <c r="C30" s="180">
        <v>258764042</v>
      </c>
      <c r="D30" s="180">
        <f>C30-B30</f>
        <v>47202085</v>
      </c>
    </row>
    <row r="31" spans="1:4" ht="25.5" x14ac:dyDescent="0.2">
      <c r="A31" s="181" t="s">
        <v>191</v>
      </c>
      <c r="B31" s="182">
        <v>211561957</v>
      </c>
      <c r="C31" s="182">
        <v>258764042</v>
      </c>
      <c r="D31" s="180">
        <f t="shared" ref="D31:D47" si="1">C31-B31</f>
        <v>47202085</v>
      </c>
    </row>
    <row r="32" spans="1:4" ht="25.5" x14ac:dyDescent="0.2">
      <c r="A32" s="179" t="s">
        <v>192</v>
      </c>
      <c r="B32" s="180">
        <v>392178309</v>
      </c>
      <c r="C32" s="180">
        <v>419519617</v>
      </c>
      <c r="D32" s="180">
        <f t="shared" si="1"/>
        <v>27341308</v>
      </c>
    </row>
    <row r="33" spans="1:4" ht="25.5" x14ac:dyDescent="0.2">
      <c r="A33" s="179" t="s">
        <v>193</v>
      </c>
      <c r="B33" s="180">
        <v>23726922</v>
      </c>
      <c r="C33" s="180">
        <v>3946685</v>
      </c>
      <c r="D33" s="180">
        <f t="shared" si="1"/>
        <v>-19780237</v>
      </c>
    </row>
    <row r="34" spans="1:4" ht="25.5" x14ac:dyDescent="0.2">
      <c r="A34" s="179" t="s">
        <v>195</v>
      </c>
      <c r="B34" s="180">
        <v>32936168</v>
      </c>
      <c r="C34" s="180">
        <v>18589521</v>
      </c>
      <c r="D34" s="180">
        <f t="shared" si="1"/>
        <v>-14346647</v>
      </c>
    </row>
    <row r="35" spans="1:4" ht="25.5" x14ac:dyDescent="0.2">
      <c r="A35" s="181" t="s">
        <v>196</v>
      </c>
      <c r="B35" s="182">
        <v>448841399</v>
      </c>
      <c r="C35" s="182">
        <v>442055823</v>
      </c>
      <c r="D35" s="180">
        <f t="shared" si="1"/>
        <v>-6785576</v>
      </c>
    </row>
    <row r="36" spans="1:4" x14ac:dyDescent="0.2">
      <c r="A36" s="179" t="s">
        <v>197</v>
      </c>
      <c r="B36" s="180">
        <v>55297476</v>
      </c>
      <c r="C36" s="180">
        <v>59202815</v>
      </c>
      <c r="D36" s="180">
        <f t="shared" si="1"/>
        <v>3905339</v>
      </c>
    </row>
    <row r="37" spans="1:4" x14ac:dyDescent="0.2">
      <c r="A37" s="179" t="s">
        <v>198</v>
      </c>
      <c r="B37" s="180">
        <v>96343093</v>
      </c>
      <c r="C37" s="180">
        <v>105078994</v>
      </c>
      <c r="D37" s="180">
        <f t="shared" si="1"/>
        <v>8735901</v>
      </c>
    </row>
    <row r="38" spans="1:4" x14ac:dyDescent="0.2">
      <c r="A38" s="179" t="s">
        <v>199</v>
      </c>
      <c r="B38" s="180">
        <v>1481483</v>
      </c>
      <c r="C38" s="180">
        <v>1421202</v>
      </c>
      <c r="D38" s="180">
        <f t="shared" si="1"/>
        <v>-60281</v>
      </c>
    </row>
    <row r="39" spans="1:4" ht="25.5" x14ac:dyDescent="0.2">
      <c r="A39" s="181" t="s">
        <v>200</v>
      </c>
      <c r="B39" s="182">
        <v>153122052</v>
      </c>
      <c r="C39" s="182">
        <v>165703011</v>
      </c>
      <c r="D39" s="180">
        <f t="shared" si="1"/>
        <v>12580959</v>
      </c>
    </row>
    <row r="40" spans="1:4" x14ac:dyDescent="0.2">
      <c r="A40" s="179" t="s">
        <v>201</v>
      </c>
      <c r="B40" s="180">
        <v>282971965</v>
      </c>
      <c r="C40" s="180">
        <v>344992476</v>
      </c>
      <c r="D40" s="180">
        <f t="shared" si="1"/>
        <v>62020511</v>
      </c>
    </row>
    <row r="41" spans="1:4" x14ac:dyDescent="0.2">
      <c r="A41" s="179" t="s">
        <v>202</v>
      </c>
      <c r="B41" s="180">
        <v>36339922</v>
      </c>
      <c r="C41" s="180">
        <v>37453641</v>
      </c>
      <c r="D41" s="180">
        <f t="shared" si="1"/>
        <v>1113719</v>
      </c>
    </row>
    <row r="42" spans="1:4" x14ac:dyDescent="0.2">
      <c r="A42" s="179" t="s">
        <v>203</v>
      </c>
      <c r="B42" s="180">
        <v>85610773</v>
      </c>
      <c r="C42" s="180">
        <v>86074475</v>
      </c>
      <c r="D42" s="180">
        <f t="shared" si="1"/>
        <v>463702</v>
      </c>
    </row>
    <row r="43" spans="1:4" ht="25.5" x14ac:dyDescent="0.2">
      <c r="A43" s="181" t="s">
        <v>204</v>
      </c>
      <c r="B43" s="182">
        <v>404922660</v>
      </c>
      <c r="C43" s="182">
        <v>468520592</v>
      </c>
      <c r="D43" s="180">
        <f t="shared" si="1"/>
        <v>63597932</v>
      </c>
    </row>
    <row r="44" spans="1:4" x14ac:dyDescent="0.2">
      <c r="A44" s="181" t="s">
        <v>205</v>
      </c>
      <c r="B44" s="182">
        <v>18781834</v>
      </c>
      <c r="C44" s="182">
        <v>19628886</v>
      </c>
      <c r="D44" s="180">
        <f t="shared" si="1"/>
        <v>847052</v>
      </c>
    </row>
    <row r="45" spans="1:4" x14ac:dyDescent="0.2">
      <c r="A45" s="181" t="s">
        <v>206</v>
      </c>
      <c r="B45" s="182">
        <v>30429837</v>
      </c>
      <c r="C45" s="182">
        <v>31358578</v>
      </c>
      <c r="D45" s="180">
        <f t="shared" si="1"/>
        <v>928741</v>
      </c>
    </row>
    <row r="46" spans="1:4" ht="25.5" x14ac:dyDescent="0.2">
      <c r="A46" s="181" t="s">
        <v>207</v>
      </c>
      <c r="B46" s="182">
        <v>53146973</v>
      </c>
      <c r="C46" s="182">
        <v>15608798</v>
      </c>
      <c r="D46" s="180">
        <f t="shared" si="1"/>
        <v>-37538175</v>
      </c>
    </row>
    <row r="47" spans="1:4" x14ac:dyDescent="0.2">
      <c r="A47" s="181" t="s">
        <v>211</v>
      </c>
      <c r="B47" s="182">
        <v>53146973</v>
      </c>
      <c r="C47" s="182">
        <v>15608798</v>
      </c>
      <c r="D47" s="180">
        <f t="shared" si="1"/>
        <v>-37538175</v>
      </c>
    </row>
    <row r="50" spans="1:4" x14ac:dyDescent="0.2">
      <c r="D50" s="172" t="s">
        <v>398</v>
      </c>
    </row>
    <row r="51" spans="1:4" ht="15.75" x14ac:dyDescent="0.2">
      <c r="A51" s="103" t="s">
        <v>388</v>
      </c>
      <c r="B51" s="100" t="s">
        <v>142</v>
      </c>
      <c r="C51" s="100" t="s">
        <v>143</v>
      </c>
      <c r="D51" s="100" t="s">
        <v>397</v>
      </c>
    </row>
    <row r="52" spans="1:4" ht="15.75" x14ac:dyDescent="0.2">
      <c r="A52" s="103" t="s">
        <v>94</v>
      </c>
      <c r="B52" s="100" t="s">
        <v>367</v>
      </c>
      <c r="C52" s="100" t="s">
        <v>368</v>
      </c>
      <c r="D52" s="100" t="s">
        <v>395</v>
      </c>
    </row>
    <row r="53" spans="1:4" ht="25.5" x14ac:dyDescent="0.2">
      <c r="A53" s="185" t="s">
        <v>190</v>
      </c>
      <c r="B53" s="186">
        <v>2054755</v>
      </c>
      <c r="C53" s="186">
        <v>1987365</v>
      </c>
      <c r="D53" s="186">
        <f>C53-B53</f>
        <v>-67390</v>
      </c>
    </row>
    <row r="54" spans="1:4" ht="25.5" x14ac:dyDescent="0.2">
      <c r="A54" s="101" t="s">
        <v>191</v>
      </c>
      <c r="B54" s="187">
        <v>2054755</v>
      </c>
      <c r="C54" s="187">
        <v>1987365</v>
      </c>
      <c r="D54" s="188">
        <f t="shared" ref="D54:D69" si="2">C54-B54</f>
        <v>-67390</v>
      </c>
    </row>
    <row r="55" spans="1:4" ht="25.5" x14ac:dyDescent="0.2">
      <c r="A55" s="102" t="s">
        <v>192</v>
      </c>
      <c r="B55" s="188">
        <v>169977932</v>
      </c>
      <c r="C55" s="188">
        <v>193257767</v>
      </c>
      <c r="D55" s="188">
        <f t="shared" si="2"/>
        <v>23279835</v>
      </c>
    </row>
    <row r="56" spans="1:4" ht="25.5" x14ac:dyDescent="0.2">
      <c r="A56" s="102" t="s">
        <v>193</v>
      </c>
      <c r="B56" s="188">
        <v>2244000</v>
      </c>
      <c r="C56" s="188">
        <v>3717151</v>
      </c>
      <c r="D56" s="188">
        <f t="shared" si="2"/>
        <v>1473151</v>
      </c>
    </row>
    <row r="57" spans="1:4" ht="25.5" x14ac:dyDescent="0.2">
      <c r="A57" s="102" t="s">
        <v>195</v>
      </c>
      <c r="B57" s="188">
        <v>1419759</v>
      </c>
      <c r="C57" s="188">
        <v>1136598</v>
      </c>
      <c r="D57" s="188">
        <f t="shared" si="2"/>
        <v>-283161</v>
      </c>
    </row>
    <row r="58" spans="1:4" ht="25.5" x14ac:dyDescent="0.2">
      <c r="A58" s="101" t="s">
        <v>196</v>
      </c>
      <c r="B58" s="187">
        <v>173641691</v>
      </c>
      <c r="C58" s="187">
        <v>198111516</v>
      </c>
      <c r="D58" s="188">
        <f t="shared" si="2"/>
        <v>24469825</v>
      </c>
    </row>
    <row r="59" spans="1:4" x14ac:dyDescent="0.2">
      <c r="A59" s="102" t="s">
        <v>197</v>
      </c>
      <c r="B59" s="188">
        <v>2659714</v>
      </c>
      <c r="C59" s="188">
        <v>3066558</v>
      </c>
      <c r="D59" s="188">
        <f t="shared" si="2"/>
        <v>406844</v>
      </c>
    </row>
    <row r="60" spans="1:4" x14ac:dyDescent="0.2">
      <c r="A60" s="102" t="s">
        <v>198</v>
      </c>
      <c r="B60" s="188">
        <v>14186374</v>
      </c>
      <c r="C60" s="188">
        <v>16062594</v>
      </c>
      <c r="D60" s="188">
        <f t="shared" si="2"/>
        <v>1876220</v>
      </c>
    </row>
    <row r="61" spans="1:4" ht="25.5" x14ac:dyDescent="0.2">
      <c r="A61" s="101" t="s">
        <v>200</v>
      </c>
      <c r="B61" s="187">
        <v>16846088</v>
      </c>
      <c r="C61" s="187">
        <v>19129152</v>
      </c>
      <c r="D61" s="188">
        <f t="shared" si="2"/>
        <v>2283064</v>
      </c>
    </row>
    <row r="62" spans="1:4" x14ac:dyDescent="0.2">
      <c r="A62" s="102" t="s">
        <v>201</v>
      </c>
      <c r="B62" s="188">
        <v>101283150</v>
      </c>
      <c r="C62" s="188">
        <v>129889672</v>
      </c>
      <c r="D62" s="188">
        <f t="shared" si="2"/>
        <v>28606522</v>
      </c>
    </row>
    <row r="63" spans="1:4" x14ac:dyDescent="0.2">
      <c r="A63" s="102" t="s">
        <v>202</v>
      </c>
      <c r="B63" s="188">
        <v>14904732</v>
      </c>
      <c r="C63" s="188">
        <v>16436974</v>
      </c>
      <c r="D63" s="188">
        <f t="shared" si="2"/>
        <v>1532242</v>
      </c>
    </row>
    <row r="64" spans="1:4" x14ac:dyDescent="0.2">
      <c r="A64" s="102" t="s">
        <v>203</v>
      </c>
      <c r="B64" s="188">
        <v>31295802</v>
      </c>
      <c r="C64" s="188">
        <v>33247800</v>
      </c>
      <c r="D64" s="188">
        <f t="shared" si="2"/>
        <v>1951998</v>
      </c>
    </row>
    <row r="65" spans="1:4" ht="25.5" x14ac:dyDescent="0.2">
      <c r="A65" s="101" t="s">
        <v>204</v>
      </c>
      <c r="B65" s="187">
        <v>147483684</v>
      </c>
      <c r="C65" s="187">
        <v>179574446</v>
      </c>
      <c r="D65" s="188">
        <f t="shared" si="2"/>
        <v>32090762</v>
      </c>
    </row>
    <row r="66" spans="1:4" x14ac:dyDescent="0.2">
      <c r="A66" s="101" t="s">
        <v>205</v>
      </c>
      <c r="B66" s="187">
        <v>3670115</v>
      </c>
      <c r="C66" s="187">
        <v>1164343</v>
      </c>
      <c r="D66" s="188">
        <f t="shared" si="2"/>
        <v>-2505772</v>
      </c>
    </row>
    <row r="67" spans="1:4" x14ac:dyDescent="0.2">
      <c r="A67" s="101" t="s">
        <v>206</v>
      </c>
      <c r="B67" s="187">
        <v>4509958</v>
      </c>
      <c r="C67" s="187">
        <v>4106628</v>
      </c>
      <c r="D67" s="188">
        <f t="shared" si="2"/>
        <v>-403330</v>
      </c>
    </row>
    <row r="68" spans="1:4" ht="25.5" x14ac:dyDescent="0.2">
      <c r="A68" s="101" t="s">
        <v>207</v>
      </c>
      <c r="B68" s="187">
        <v>3186601</v>
      </c>
      <c r="C68" s="187">
        <v>-3875688</v>
      </c>
      <c r="D68" s="188">
        <f t="shared" si="2"/>
        <v>-7062289</v>
      </c>
    </row>
    <row r="69" spans="1:4" x14ac:dyDescent="0.2">
      <c r="A69" s="101" t="s">
        <v>211</v>
      </c>
      <c r="B69" s="187">
        <v>3186601</v>
      </c>
      <c r="C69" s="187">
        <v>-3875688</v>
      </c>
      <c r="D69" s="188">
        <f t="shared" si="2"/>
        <v>-7062289</v>
      </c>
    </row>
    <row r="71" spans="1:4" x14ac:dyDescent="0.2">
      <c r="D71" s="172" t="s">
        <v>401</v>
      </c>
    </row>
    <row r="72" spans="1:4" ht="15.75" x14ac:dyDescent="0.2">
      <c r="A72" s="103" t="s">
        <v>388</v>
      </c>
      <c r="B72" s="100" t="s">
        <v>142</v>
      </c>
      <c r="C72" s="100" t="s">
        <v>143</v>
      </c>
      <c r="D72" s="100" t="s">
        <v>399</v>
      </c>
    </row>
    <row r="73" spans="1:4" ht="15.75" x14ac:dyDescent="0.2">
      <c r="A73" s="103" t="s">
        <v>400</v>
      </c>
      <c r="B73" s="100" t="s">
        <v>367</v>
      </c>
      <c r="C73" s="100" t="s">
        <v>368</v>
      </c>
      <c r="D73" s="100" t="s">
        <v>395</v>
      </c>
    </row>
    <row r="74" spans="1:4" ht="25.5" x14ac:dyDescent="0.2">
      <c r="A74" s="102" t="s">
        <v>190</v>
      </c>
      <c r="B74" s="188">
        <v>219444946</v>
      </c>
      <c r="C74" s="188">
        <v>276428540</v>
      </c>
      <c r="D74" s="188">
        <f>C74-B74</f>
        <v>56983594</v>
      </c>
    </row>
    <row r="75" spans="1:4" ht="25.5" x14ac:dyDescent="0.2">
      <c r="A75" s="101" t="s">
        <v>191</v>
      </c>
      <c r="B75" s="187">
        <v>219444946</v>
      </c>
      <c r="C75" s="187">
        <v>276428540</v>
      </c>
      <c r="D75" s="188">
        <f t="shared" ref="D75:D97" si="3">C75-B75</f>
        <v>56983594</v>
      </c>
    </row>
    <row r="76" spans="1:4" ht="25.5" x14ac:dyDescent="0.2">
      <c r="A76" s="102" t="s">
        <v>192</v>
      </c>
      <c r="B76" s="188">
        <v>562156241</v>
      </c>
      <c r="C76" s="188">
        <v>612777384</v>
      </c>
      <c r="D76" s="188">
        <f t="shared" si="3"/>
        <v>50621143</v>
      </c>
    </row>
    <row r="77" spans="1:4" ht="25.5" x14ac:dyDescent="0.2">
      <c r="A77" s="102" t="s">
        <v>193</v>
      </c>
      <c r="B77" s="188">
        <v>569888386</v>
      </c>
      <c r="C77" s="188">
        <v>658132356</v>
      </c>
      <c r="D77" s="188">
        <f t="shared" si="3"/>
        <v>88243970</v>
      </c>
    </row>
    <row r="78" spans="1:4" ht="25.5" x14ac:dyDescent="0.2">
      <c r="A78" s="102" t="s">
        <v>194</v>
      </c>
      <c r="B78" s="188">
        <v>0</v>
      </c>
      <c r="C78" s="188">
        <v>619767</v>
      </c>
      <c r="D78" s="188">
        <f t="shared" si="3"/>
        <v>619767</v>
      </c>
    </row>
    <row r="79" spans="1:4" ht="25.5" x14ac:dyDescent="0.2">
      <c r="A79" s="102" t="s">
        <v>195</v>
      </c>
      <c r="B79" s="188">
        <v>34551251</v>
      </c>
      <c r="C79" s="188">
        <v>19816924</v>
      </c>
      <c r="D79" s="188">
        <f t="shared" si="3"/>
        <v>-14734327</v>
      </c>
    </row>
    <row r="80" spans="1:4" ht="25.5" x14ac:dyDescent="0.2">
      <c r="A80" s="101" t="s">
        <v>196</v>
      </c>
      <c r="B80" s="187">
        <v>1166595878</v>
      </c>
      <c r="C80" s="187">
        <v>1291346431</v>
      </c>
      <c r="D80" s="188">
        <f t="shared" si="3"/>
        <v>124750553</v>
      </c>
    </row>
    <row r="81" spans="1:4" x14ac:dyDescent="0.2">
      <c r="A81" s="102" t="s">
        <v>197</v>
      </c>
      <c r="B81" s="188">
        <v>57961190</v>
      </c>
      <c r="C81" s="188">
        <v>62269373</v>
      </c>
      <c r="D81" s="188">
        <f t="shared" si="3"/>
        <v>4308183</v>
      </c>
    </row>
    <row r="82" spans="1:4" x14ac:dyDescent="0.2">
      <c r="A82" s="102" t="s">
        <v>198</v>
      </c>
      <c r="B82" s="188">
        <v>112511855</v>
      </c>
      <c r="C82" s="188">
        <v>122857295</v>
      </c>
      <c r="D82" s="188">
        <f t="shared" si="3"/>
        <v>10345440</v>
      </c>
    </row>
    <row r="83" spans="1:4" x14ac:dyDescent="0.2">
      <c r="A83" s="102" t="s">
        <v>199</v>
      </c>
      <c r="B83" s="188">
        <v>6823315</v>
      </c>
      <c r="C83" s="188">
        <v>17035346</v>
      </c>
      <c r="D83" s="188">
        <f t="shared" si="3"/>
        <v>10212031</v>
      </c>
    </row>
    <row r="84" spans="1:4" ht="25.5" x14ac:dyDescent="0.2">
      <c r="A84" s="101" t="s">
        <v>200</v>
      </c>
      <c r="B84" s="187">
        <v>177296360</v>
      </c>
      <c r="C84" s="187">
        <v>202162014</v>
      </c>
      <c r="D84" s="188">
        <f t="shared" si="3"/>
        <v>24865654</v>
      </c>
    </row>
    <row r="85" spans="1:4" x14ac:dyDescent="0.2">
      <c r="A85" s="102" t="s">
        <v>201</v>
      </c>
      <c r="B85" s="188">
        <v>384255115</v>
      </c>
      <c r="C85" s="188">
        <v>474882148</v>
      </c>
      <c r="D85" s="188">
        <f t="shared" si="3"/>
        <v>90627033</v>
      </c>
    </row>
    <row r="86" spans="1:4" x14ac:dyDescent="0.2">
      <c r="A86" s="102" t="s">
        <v>202</v>
      </c>
      <c r="B86" s="188">
        <v>51524583</v>
      </c>
      <c r="C86" s="188">
        <v>54971447</v>
      </c>
      <c r="D86" s="188">
        <f t="shared" si="3"/>
        <v>3446864</v>
      </c>
    </row>
    <row r="87" spans="1:4" x14ac:dyDescent="0.2">
      <c r="A87" s="102" t="s">
        <v>203</v>
      </c>
      <c r="B87" s="188">
        <v>117036756</v>
      </c>
      <c r="C87" s="188">
        <v>119635963</v>
      </c>
      <c r="D87" s="188">
        <f t="shared" si="3"/>
        <v>2599207</v>
      </c>
    </row>
    <row r="88" spans="1:4" ht="25.5" x14ac:dyDescent="0.2">
      <c r="A88" s="101" t="s">
        <v>204</v>
      </c>
      <c r="B88" s="187">
        <v>552816454</v>
      </c>
      <c r="C88" s="187">
        <v>649489558</v>
      </c>
      <c r="D88" s="188">
        <f t="shared" si="3"/>
        <v>96673104</v>
      </c>
    </row>
    <row r="89" spans="1:4" x14ac:dyDescent="0.2">
      <c r="A89" s="101" t="s">
        <v>205</v>
      </c>
      <c r="B89" s="187">
        <v>23997864</v>
      </c>
      <c r="C89" s="187">
        <v>21339633</v>
      </c>
      <c r="D89" s="188">
        <f t="shared" si="3"/>
        <v>-2658231</v>
      </c>
    </row>
    <row r="90" spans="1:4" x14ac:dyDescent="0.2">
      <c r="A90" s="101" t="s">
        <v>206</v>
      </c>
      <c r="B90" s="187">
        <v>603797254</v>
      </c>
      <c r="C90" s="187">
        <v>655695753</v>
      </c>
      <c r="D90" s="188">
        <f t="shared" si="3"/>
        <v>51898499</v>
      </c>
    </row>
    <row r="91" spans="1:4" ht="25.5" x14ac:dyDescent="0.2">
      <c r="A91" s="101" t="s">
        <v>207</v>
      </c>
      <c r="B91" s="187">
        <v>28132892</v>
      </c>
      <c r="C91" s="187">
        <v>39088013</v>
      </c>
      <c r="D91" s="188">
        <f t="shared" si="3"/>
        <v>10955121</v>
      </c>
    </row>
    <row r="92" spans="1:4" ht="25.5" x14ac:dyDescent="0.2">
      <c r="A92" s="102" t="s">
        <v>208</v>
      </c>
      <c r="B92" s="188">
        <v>1689</v>
      </c>
      <c r="C92" s="188">
        <v>443</v>
      </c>
      <c r="D92" s="188">
        <f t="shared" si="3"/>
        <v>-1246</v>
      </c>
    </row>
    <row r="93" spans="1:4" ht="38.25" x14ac:dyDescent="0.2">
      <c r="A93" s="101" t="s">
        <v>209</v>
      </c>
      <c r="B93" s="187">
        <v>1689</v>
      </c>
      <c r="C93" s="187">
        <v>443</v>
      </c>
      <c r="D93" s="188">
        <f t="shared" si="3"/>
        <v>-1246</v>
      </c>
    </row>
    <row r="94" spans="1:4" ht="25.5" x14ac:dyDescent="0.2">
      <c r="A94" s="102" t="s">
        <v>391</v>
      </c>
      <c r="B94" s="188">
        <v>0</v>
      </c>
      <c r="C94" s="188">
        <v>130</v>
      </c>
      <c r="D94" s="188">
        <f t="shared" si="3"/>
        <v>130</v>
      </c>
    </row>
    <row r="95" spans="1:4" ht="25.5" x14ac:dyDescent="0.2">
      <c r="A95" s="101" t="s">
        <v>392</v>
      </c>
      <c r="B95" s="187">
        <v>0</v>
      </c>
      <c r="C95" s="187">
        <v>130</v>
      </c>
      <c r="D95" s="188">
        <f t="shared" si="3"/>
        <v>130</v>
      </c>
    </row>
    <row r="96" spans="1:4" ht="25.5" x14ac:dyDescent="0.2">
      <c r="A96" s="101" t="s">
        <v>210</v>
      </c>
      <c r="B96" s="187">
        <v>1689</v>
      </c>
      <c r="C96" s="187">
        <v>313</v>
      </c>
      <c r="D96" s="188">
        <f t="shared" si="3"/>
        <v>-1376</v>
      </c>
    </row>
    <row r="97" spans="1:4" x14ac:dyDescent="0.2">
      <c r="A97" s="101" t="s">
        <v>211</v>
      </c>
      <c r="B97" s="187">
        <v>28134581</v>
      </c>
      <c r="C97" s="187">
        <v>39088326</v>
      </c>
      <c r="D97" s="188">
        <f t="shared" si="3"/>
        <v>10953745</v>
      </c>
    </row>
  </sheetData>
  <mergeCells count="1">
    <mergeCell ref="A1:C1"/>
  </mergeCells>
  <pageMargins left="0.75" right="0.75" top="1" bottom="1" header="0.5" footer="0.5"/>
  <pageSetup orientation="portrait" horizontalDpi="300" verticalDpi="300" r:id="rId1"/>
  <headerFooter alignWithMargins="0">
    <oddHeader>&amp;C&amp;L&amp;RÉrték típus: Forint</oddHeader>
    <oddFooter>&amp;C&amp;LAdatellenőrző kód: 4d-16545-15-b-12c-3312167a-3a4e5c-7e-1424-7-8&amp;R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>
      <pane ySplit="3" topLeftCell="A40" activePane="bottomLeft" state="frozen"/>
      <selection pane="bottomLeft" activeCell="D36" sqref="D36"/>
    </sheetView>
  </sheetViews>
  <sheetFormatPr defaultRowHeight="12.75" x14ac:dyDescent="0.2"/>
  <cols>
    <col min="1" max="1" width="35.875" style="172" customWidth="1"/>
    <col min="2" max="2" width="28.75" style="172" customWidth="1"/>
    <col min="3" max="256" width="9" style="172"/>
    <col min="257" max="257" width="35.875" style="172" customWidth="1"/>
    <col min="258" max="258" width="28.75" style="172" customWidth="1"/>
    <col min="259" max="512" width="9" style="172"/>
    <col min="513" max="513" width="35.875" style="172" customWidth="1"/>
    <col min="514" max="514" width="28.75" style="172" customWidth="1"/>
    <col min="515" max="768" width="9" style="172"/>
    <col min="769" max="769" width="35.875" style="172" customWidth="1"/>
    <col min="770" max="770" width="28.75" style="172" customWidth="1"/>
    <col min="771" max="1024" width="9" style="172"/>
    <col min="1025" max="1025" width="35.875" style="172" customWidth="1"/>
    <col min="1026" max="1026" width="28.75" style="172" customWidth="1"/>
    <col min="1027" max="1280" width="9" style="172"/>
    <col min="1281" max="1281" width="35.875" style="172" customWidth="1"/>
    <col min="1282" max="1282" width="28.75" style="172" customWidth="1"/>
    <col min="1283" max="1536" width="9" style="172"/>
    <col min="1537" max="1537" width="35.875" style="172" customWidth="1"/>
    <col min="1538" max="1538" width="28.75" style="172" customWidth="1"/>
    <col min="1539" max="1792" width="9" style="172"/>
    <col min="1793" max="1793" width="35.875" style="172" customWidth="1"/>
    <col min="1794" max="1794" width="28.75" style="172" customWidth="1"/>
    <col min="1795" max="2048" width="9" style="172"/>
    <col min="2049" max="2049" width="35.875" style="172" customWidth="1"/>
    <col min="2050" max="2050" width="28.75" style="172" customWidth="1"/>
    <col min="2051" max="2304" width="9" style="172"/>
    <col min="2305" max="2305" width="35.875" style="172" customWidth="1"/>
    <col min="2306" max="2306" width="28.75" style="172" customWidth="1"/>
    <col min="2307" max="2560" width="9" style="172"/>
    <col min="2561" max="2561" width="35.875" style="172" customWidth="1"/>
    <col min="2562" max="2562" width="28.75" style="172" customWidth="1"/>
    <col min="2563" max="2816" width="9" style="172"/>
    <col min="2817" max="2817" width="35.875" style="172" customWidth="1"/>
    <col min="2818" max="2818" width="28.75" style="172" customWidth="1"/>
    <col min="2819" max="3072" width="9" style="172"/>
    <col min="3073" max="3073" width="35.875" style="172" customWidth="1"/>
    <col min="3074" max="3074" width="28.75" style="172" customWidth="1"/>
    <col min="3075" max="3328" width="9" style="172"/>
    <col min="3329" max="3329" width="35.875" style="172" customWidth="1"/>
    <col min="3330" max="3330" width="28.75" style="172" customWidth="1"/>
    <col min="3331" max="3584" width="9" style="172"/>
    <col min="3585" max="3585" width="35.875" style="172" customWidth="1"/>
    <col min="3586" max="3586" width="28.75" style="172" customWidth="1"/>
    <col min="3587" max="3840" width="9" style="172"/>
    <col min="3841" max="3841" width="35.875" style="172" customWidth="1"/>
    <col min="3842" max="3842" width="28.75" style="172" customWidth="1"/>
    <col min="3843" max="4096" width="9" style="172"/>
    <col min="4097" max="4097" width="35.875" style="172" customWidth="1"/>
    <col min="4098" max="4098" width="28.75" style="172" customWidth="1"/>
    <col min="4099" max="4352" width="9" style="172"/>
    <col min="4353" max="4353" width="35.875" style="172" customWidth="1"/>
    <col min="4354" max="4354" width="28.75" style="172" customWidth="1"/>
    <col min="4355" max="4608" width="9" style="172"/>
    <col min="4609" max="4609" width="35.875" style="172" customWidth="1"/>
    <col min="4610" max="4610" width="28.75" style="172" customWidth="1"/>
    <col min="4611" max="4864" width="9" style="172"/>
    <col min="4865" max="4865" width="35.875" style="172" customWidth="1"/>
    <col min="4866" max="4866" width="28.75" style="172" customWidth="1"/>
    <col min="4867" max="5120" width="9" style="172"/>
    <col min="5121" max="5121" width="35.875" style="172" customWidth="1"/>
    <col min="5122" max="5122" width="28.75" style="172" customWidth="1"/>
    <col min="5123" max="5376" width="9" style="172"/>
    <col min="5377" max="5377" width="35.875" style="172" customWidth="1"/>
    <col min="5378" max="5378" width="28.75" style="172" customWidth="1"/>
    <col min="5379" max="5632" width="9" style="172"/>
    <col min="5633" max="5633" width="35.875" style="172" customWidth="1"/>
    <col min="5634" max="5634" width="28.75" style="172" customWidth="1"/>
    <col min="5635" max="5888" width="9" style="172"/>
    <col min="5889" max="5889" width="35.875" style="172" customWidth="1"/>
    <col min="5890" max="5890" width="28.75" style="172" customWidth="1"/>
    <col min="5891" max="6144" width="9" style="172"/>
    <col min="6145" max="6145" width="35.875" style="172" customWidth="1"/>
    <col min="6146" max="6146" width="28.75" style="172" customWidth="1"/>
    <col min="6147" max="6400" width="9" style="172"/>
    <col min="6401" max="6401" width="35.875" style="172" customWidth="1"/>
    <col min="6402" max="6402" width="28.75" style="172" customWidth="1"/>
    <col min="6403" max="6656" width="9" style="172"/>
    <col min="6657" max="6657" width="35.875" style="172" customWidth="1"/>
    <col min="6658" max="6658" width="28.75" style="172" customWidth="1"/>
    <col min="6659" max="6912" width="9" style="172"/>
    <col min="6913" max="6913" width="35.875" style="172" customWidth="1"/>
    <col min="6914" max="6914" width="28.75" style="172" customWidth="1"/>
    <col min="6915" max="7168" width="9" style="172"/>
    <col min="7169" max="7169" width="35.875" style="172" customWidth="1"/>
    <col min="7170" max="7170" width="28.75" style="172" customWidth="1"/>
    <col min="7171" max="7424" width="9" style="172"/>
    <col min="7425" max="7425" width="35.875" style="172" customWidth="1"/>
    <col min="7426" max="7426" width="28.75" style="172" customWidth="1"/>
    <col min="7427" max="7680" width="9" style="172"/>
    <col min="7681" max="7681" width="35.875" style="172" customWidth="1"/>
    <col min="7682" max="7682" width="28.75" style="172" customWidth="1"/>
    <col min="7683" max="7936" width="9" style="172"/>
    <col min="7937" max="7937" width="35.875" style="172" customWidth="1"/>
    <col min="7938" max="7938" width="28.75" style="172" customWidth="1"/>
    <col min="7939" max="8192" width="9" style="172"/>
    <col min="8193" max="8193" width="35.875" style="172" customWidth="1"/>
    <col min="8194" max="8194" width="28.75" style="172" customWidth="1"/>
    <col min="8195" max="8448" width="9" style="172"/>
    <col min="8449" max="8449" width="35.875" style="172" customWidth="1"/>
    <col min="8450" max="8450" width="28.75" style="172" customWidth="1"/>
    <col min="8451" max="8704" width="9" style="172"/>
    <col min="8705" max="8705" width="35.875" style="172" customWidth="1"/>
    <col min="8706" max="8706" width="28.75" style="172" customWidth="1"/>
    <col min="8707" max="8960" width="9" style="172"/>
    <col min="8961" max="8961" width="35.875" style="172" customWidth="1"/>
    <col min="8962" max="8962" width="28.75" style="172" customWidth="1"/>
    <col min="8963" max="9216" width="9" style="172"/>
    <col min="9217" max="9217" width="35.875" style="172" customWidth="1"/>
    <col min="9218" max="9218" width="28.75" style="172" customWidth="1"/>
    <col min="9219" max="9472" width="9" style="172"/>
    <col min="9473" max="9473" width="35.875" style="172" customWidth="1"/>
    <col min="9474" max="9474" width="28.75" style="172" customWidth="1"/>
    <col min="9475" max="9728" width="9" style="172"/>
    <col min="9729" max="9729" width="35.875" style="172" customWidth="1"/>
    <col min="9730" max="9730" width="28.75" style="172" customWidth="1"/>
    <col min="9731" max="9984" width="9" style="172"/>
    <col min="9985" max="9985" width="35.875" style="172" customWidth="1"/>
    <col min="9986" max="9986" width="28.75" style="172" customWidth="1"/>
    <col min="9987" max="10240" width="9" style="172"/>
    <col min="10241" max="10241" width="35.875" style="172" customWidth="1"/>
    <col min="10242" max="10242" width="28.75" style="172" customWidth="1"/>
    <col min="10243" max="10496" width="9" style="172"/>
    <col min="10497" max="10497" width="35.875" style="172" customWidth="1"/>
    <col min="10498" max="10498" width="28.75" style="172" customWidth="1"/>
    <col min="10499" max="10752" width="9" style="172"/>
    <col min="10753" max="10753" width="35.875" style="172" customWidth="1"/>
    <col min="10754" max="10754" width="28.75" style="172" customWidth="1"/>
    <col min="10755" max="11008" width="9" style="172"/>
    <col min="11009" max="11009" width="35.875" style="172" customWidth="1"/>
    <col min="11010" max="11010" width="28.75" style="172" customWidth="1"/>
    <col min="11011" max="11264" width="9" style="172"/>
    <col min="11265" max="11265" width="35.875" style="172" customWidth="1"/>
    <col min="11266" max="11266" width="28.75" style="172" customWidth="1"/>
    <col min="11267" max="11520" width="9" style="172"/>
    <col min="11521" max="11521" width="35.875" style="172" customWidth="1"/>
    <col min="11522" max="11522" width="28.75" style="172" customWidth="1"/>
    <col min="11523" max="11776" width="9" style="172"/>
    <col min="11777" max="11777" width="35.875" style="172" customWidth="1"/>
    <col min="11778" max="11778" width="28.75" style="172" customWidth="1"/>
    <col min="11779" max="12032" width="9" style="172"/>
    <col min="12033" max="12033" width="35.875" style="172" customWidth="1"/>
    <col min="12034" max="12034" width="28.75" style="172" customWidth="1"/>
    <col min="12035" max="12288" width="9" style="172"/>
    <col min="12289" max="12289" width="35.875" style="172" customWidth="1"/>
    <col min="12290" max="12290" width="28.75" style="172" customWidth="1"/>
    <col min="12291" max="12544" width="9" style="172"/>
    <col min="12545" max="12545" width="35.875" style="172" customWidth="1"/>
    <col min="12546" max="12546" width="28.75" style="172" customWidth="1"/>
    <col min="12547" max="12800" width="9" style="172"/>
    <col min="12801" max="12801" width="35.875" style="172" customWidth="1"/>
    <col min="12802" max="12802" width="28.75" style="172" customWidth="1"/>
    <col min="12803" max="13056" width="9" style="172"/>
    <col min="13057" max="13057" width="35.875" style="172" customWidth="1"/>
    <col min="13058" max="13058" width="28.75" style="172" customWidth="1"/>
    <col min="13059" max="13312" width="9" style="172"/>
    <col min="13313" max="13313" width="35.875" style="172" customWidth="1"/>
    <col min="13314" max="13314" width="28.75" style="172" customWidth="1"/>
    <col min="13315" max="13568" width="9" style="172"/>
    <col min="13569" max="13569" width="35.875" style="172" customWidth="1"/>
    <col min="13570" max="13570" width="28.75" style="172" customWidth="1"/>
    <col min="13571" max="13824" width="9" style="172"/>
    <col min="13825" max="13825" width="35.875" style="172" customWidth="1"/>
    <col min="13826" max="13826" width="28.75" style="172" customWidth="1"/>
    <col min="13827" max="14080" width="9" style="172"/>
    <col min="14081" max="14081" width="35.875" style="172" customWidth="1"/>
    <col min="14082" max="14082" width="28.75" style="172" customWidth="1"/>
    <col min="14083" max="14336" width="9" style="172"/>
    <col min="14337" max="14337" width="35.875" style="172" customWidth="1"/>
    <col min="14338" max="14338" width="28.75" style="172" customWidth="1"/>
    <col min="14339" max="14592" width="9" style="172"/>
    <col min="14593" max="14593" width="35.875" style="172" customWidth="1"/>
    <col min="14594" max="14594" width="28.75" style="172" customWidth="1"/>
    <col min="14595" max="14848" width="9" style="172"/>
    <col min="14849" max="14849" width="35.875" style="172" customWidth="1"/>
    <col min="14850" max="14850" width="28.75" style="172" customWidth="1"/>
    <col min="14851" max="15104" width="9" style="172"/>
    <col min="15105" max="15105" width="35.875" style="172" customWidth="1"/>
    <col min="15106" max="15106" width="28.75" style="172" customWidth="1"/>
    <col min="15107" max="15360" width="9" style="172"/>
    <col min="15361" max="15361" width="35.875" style="172" customWidth="1"/>
    <col min="15362" max="15362" width="28.75" style="172" customWidth="1"/>
    <col min="15363" max="15616" width="9" style="172"/>
    <col min="15617" max="15617" width="35.875" style="172" customWidth="1"/>
    <col min="15618" max="15618" width="28.75" style="172" customWidth="1"/>
    <col min="15619" max="15872" width="9" style="172"/>
    <col min="15873" max="15873" width="35.875" style="172" customWidth="1"/>
    <col min="15874" max="15874" width="28.75" style="172" customWidth="1"/>
    <col min="15875" max="16128" width="9" style="172"/>
    <col min="16129" max="16129" width="35.875" style="172" customWidth="1"/>
    <col min="16130" max="16130" width="28.75" style="172" customWidth="1"/>
    <col min="16131" max="16384" width="9" style="172"/>
  </cols>
  <sheetData>
    <row r="1" spans="1:2" x14ac:dyDescent="0.2">
      <c r="A1" s="230" t="s">
        <v>403</v>
      </c>
      <c r="B1" s="230"/>
    </row>
    <row r="2" spans="1:2" ht="15.75" x14ac:dyDescent="0.2">
      <c r="A2" s="183" t="s">
        <v>402</v>
      </c>
      <c r="B2" s="184" t="s">
        <v>221</v>
      </c>
    </row>
    <row r="3" spans="1:2" ht="15.75" x14ac:dyDescent="0.2">
      <c r="A3" s="183" t="s">
        <v>390</v>
      </c>
      <c r="B3" s="184"/>
    </row>
    <row r="4" spans="1:2" ht="25.5" x14ac:dyDescent="0.2">
      <c r="A4" s="189" t="s">
        <v>212</v>
      </c>
      <c r="B4" s="190">
        <v>896091753</v>
      </c>
    </row>
    <row r="5" spans="1:2" ht="25.5" x14ac:dyDescent="0.2">
      <c r="A5" s="189" t="s">
        <v>213</v>
      </c>
      <c r="B5" s="190">
        <v>29763573</v>
      </c>
    </row>
    <row r="6" spans="1:2" ht="25.5" x14ac:dyDescent="0.2">
      <c r="A6" s="191" t="s">
        <v>214</v>
      </c>
      <c r="B6" s="192">
        <v>866328180</v>
      </c>
    </row>
    <row r="7" spans="1:2" ht="25.5" x14ac:dyDescent="0.2">
      <c r="A7" s="189" t="s">
        <v>215</v>
      </c>
      <c r="B7" s="190">
        <v>10916702</v>
      </c>
    </row>
    <row r="8" spans="1:2" ht="25.5" x14ac:dyDescent="0.2">
      <c r="A8" s="189" t="s">
        <v>216</v>
      </c>
      <c r="B8" s="190">
        <v>612777384</v>
      </c>
    </row>
    <row r="9" spans="1:2" ht="25.5" x14ac:dyDescent="0.2">
      <c r="A9" s="191" t="s">
        <v>217</v>
      </c>
      <c r="B9" s="192">
        <v>-601860682</v>
      </c>
    </row>
    <row r="10" spans="1:2" ht="25.5" x14ac:dyDescent="0.2">
      <c r="A10" s="191" t="s">
        <v>218</v>
      </c>
      <c r="B10" s="192">
        <v>264467498</v>
      </c>
    </row>
    <row r="11" spans="1:2" x14ac:dyDescent="0.2">
      <c r="A11" s="191" t="s">
        <v>219</v>
      </c>
      <c r="B11" s="192">
        <v>264467498</v>
      </c>
    </row>
    <row r="12" spans="1:2" ht="25.5" x14ac:dyDescent="0.2">
      <c r="A12" s="191" t="s">
        <v>220</v>
      </c>
      <c r="B12" s="192">
        <v>264467498</v>
      </c>
    </row>
    <row r="14" spans="1:2" x14ac:dyDescent="0.2">
      <c r="B14" s="193" t="s">
        <v>405</v>
      </c>
    </row>
    <row r="15" spans="1:2" ht="15.75" x14ac:dyDescent="0.2">
      <c r="A15" s="103" t="s">
        <v>404</v>
      </c>
      <c r="B15" s="100" t="s">
        <v>221</v>
      </c>
    </row>
    <row r="16" spans="1:2" ht="31.5" x14ac:dyDescent="0.2">
      <c r="A16" s="103" t="s">
        <v>10</v>
      </c>
      <c r="B16" s="100"/>
    </row>
    <row r="17" spans="1:2" ht="25.5" x14ac:dyDescent="0.2">
      <c r="A17" s="102" t="s">
        <v>212</v>
      </c>
      <c r="B17" s="188">
        <v>292037534</v>
      </c>
    </row>
    <row r="18" spans="1:2" ht="25.5" x14ac:dyDescent="0.2">
      <c r="A18" s="102" t="s">
        <v>213</v>
      </c>
      <c r="B18" s="188">
        <v>676522583</v>
      </c>
    </row>
    <row r="19" spans="1:2" ht="25.5" x14ac:dyDescent="0.2">
      <c r="A19" s="101" t="s">
        <v>214</v>
      </c>
      <c r="B19" s="187">
        <v>-384485049</v>
      </c>
    </row>
    <row r="20" spans="1:2" ht="25.5" x14ac:dyDescent="0.2">
      <c r="A20" s="102" t="s">
        <v>215</v>
      </c>
      <c r="B20" s="188">
        <v>456048814</v>
      </c>
    </row>
    <row r="21" spans="1:2" ht="25.5" x14ac:dyDescent="0.2">
      <c r="A21" s="101" t="s">
        <v>217</v>
      </c>
      <c r="B21" s="187">
        <v>456048814</v>
      </c>
    </row>
    <row r="22" spans="1:2" ht="25.5" x14ac:dyDescent="0.2">
      <c r="A22" s="101" t="s">
        <v>218</v>
      </c>
      <c r="B22" s="187">
        <v>71563765</v>
      </c>
    </row>
    <row r="23" spans="1:2" x14ac:dyDescent="0.2">
      <c r="A23" s="101" t="s">
        <v>219</v>
      </c>
      <c r="B23" s="187">
        <v>71563765</v>
      </c>
    </row>
    <row r="24" spans="1:2" ht="25.5" x14ac:dyDescent="0.2">
      <c r="A24" s="101" t="s">
        <v>220</v>
      </c>
      <c r="B24" s="187">
        <v>71563765</v>
      </c>
    </row>
    <row r="26" spans="1:2" x14ac:dyDescent="0.2">
      <c r="B26" s="172" t="s">
        <v>406</v>
      </c>
    </row>
    <row r="27" spans="1:2" ht="15.75" x14ac:dyDescent="0.2">
      <c r="A27" s="103" t="s">
        <v>404</v>
      </c>
      <c r="B27" s="100" t="s">
        <v>221</v>
      </c>
    </row>
    <row r="28" spans="1:2" ht="15.75" x14ac:dyDescent="0.2">
      <c r="A28" s="103" t="s">
        <v>94</v>
      </c>
      <c r="B28" s="100"/>
    </row>
    <row r="29" spans="1:2" ht="25.5" x14ac:dyDescent="0.2">
      <c r="A29" s="102" t="s">
        <v>212</v>
      </c>
      <c r="B29" s="188">
        <v>6784614</v>
      </c>
    </row>
    <row r="30" spans="1:2" ht="25.5" x14ac:dyDescent="0.2">
      <c r="A30" s="102" t="s">
        <v>213</v>
      </c>
      <c r="B30" s="188">
        <v>201357451</v>
      </c>
    </row>
    <row r="31" spans="1:2" ht="25.5" x14ac:dyDescent="0.2">
      <c r="A31" s="101" t="s">
        <v>214</v>
      </c>
      <c r="B31" s="187">
        <v>-194572837</v>
      </c>
    </row>
    <row r="32" spans="1:2" ht="25.5" x14ac:dyDescent="0.2">
      <c r="A32" s="102" t="s">
        <v>215</v>
      </c>
      <c r="B32" s="188">
        <v>197166673</v>
      </c>
    </row>
    <row r="33" spans="1:2" ht="25.5" x14ac:dyDescent="0.2">
      <c r="A33" s="101" t="s">
        <v>217</v>
      </c>
      <c r="B33" s="187">
        <v>197166673</v>
      </c>
    </row>
    <row r="34" spans="1:2" ht="25.5" x14ac:dyDescent="0.2">
      <c r="A34" s="101" t="s">
        <v>218</v>
      </c>
      <c r="B34" s="187">
        <v>2593836</v>
      </c>
    </row>
    <row r="35" spans="1:2" x14ac:dyDescent="0.2">
      <c r="A35" s="101" t="s">
        <v>219</v>
      </c>
      <c r="B35" s="187">
        <v>2593836</v>
      </c>
    </row>
    <row r="36" spans="1:2" ht="25.5" x14ac:dyDescent="0.2">
      <c r="A36" s="101" t="s">
        <v>220</v>
      </c>
      <c r="B36" s="187">
        <v>2593836</v>
      </c>
    </row>
    <row r="38" spans="1:2" x14ac:dyDescent="0.2">
      <c r="B38" s="172" t="s">
        <v>407</v>
      </c>
    </row>
    <row r="39" spans="1:2" ht="15.75" x14ac:dyDescent="0.2">
      <c r="A39" s="103" t="s">
        <v>404</v>
      </c>
      <c r="B39" s="100" t="s">
        <v>221</v>
      </c>
    </row>
    <row r="40" spans="1:2" ht="15.75" x14ac:dyDescent="0.2">
      <c r="A40" s="103" t="s">
        <v>400</v>
      </c>
      <c r="B40" s="100"/>
    </row>
    <row r="41" spans="1:2" ht="25.5" x14ac:dyDescent="0.2">
      <c r="A41" s="102" t="s">
        <v>212</v>
      </c>
      <c r="B41" s="188">
        <v>1194913901</v>
      </c>
    </row>
    <row r="42" spans="1:2" ht="25.5" x14ac:dyDescent="0.2">
      <c r="A42" s="102" t="s">
        <v>213</v>
      </c>
      <c r="B42" s="188">
        <v>907643607</v>
      </c>
    </row>
    <row r="43" spans="1:2" ht="25.5" x14ac:dyDescent="0.2">
      <c r="A43" s="101" t="s">
        <v>214</v>
      </c>
      <c r="B43" s="187">
        <v>287270294</v>
      </c>
    </row>
    <row r="44" spans="1:2" ht="25.5" x14ac:dyDescent="0.2">
      <c r="A44" s="102" t="s">
        <v>215</v>
      </c>
      <c r="B44" s="188">
        <v>664132189</v>
      </c>
    </row>
    <row r="45" spans="1:2" ht="25.5" x14ac:dyDescent="0.2">
      <c r="A45" s="102" t="s">
        <v>216</v>
      </c>
      <c r="B45" s="188">
        <v>612777384</v>
      </c>
    </row>
    <row r="46" spans="1:2" ht="25.5" x14ac:dyDescent="0.2">
      <c r="A46" s="101" t="s">
        <v>217</v>
      </c>
      <c r="B46" s="187">
        <v>51354805</v>
      </c>
    </row>
    <row r="47" spans="1:2" ht="25.5" x14ac:dyDescent="0.2">
      <c r="A47" s="101" t="s">
        <v>218</v>
      </c>
      <c r="B47" s="187">
        <v>338625099</v>
      </c>
    </row>
    <row r="48" spans="1:2" x14ac:dyDescent="0.2">
      <c r="A48" s="101" t="s">
        <v>219</v>
      </c>
      <c r="B48" s="187">
        <v>338625099</v>
      </c>
    </row>
    <row r="49" spans="1:2" ht="25.5" x14ac:dyDescent="0.2">
      <c r="A49" s="101" t="s">
        <v>220</v>
      </c>
      <c r="B49" s="187">
        <v>338625099</v>
      </c>
    </row>
  </sheetData>
  <mergeCells count="1">
    <mergeCell ref="A1:B1"/>
  </mergeCells>
  <pageMargins left="0.75" right="0.75" top="1" bottom="1" header="0.5" footer="0.5"/>
  <pageSetup orientation="portrait" horizontalDpi="300" verticalDpi="300"/>
  <headerFooter alignWithMargins="0">
    <oddHeader>&amp;C&amp;L&amp;RÉrték típus: Forint</oddHeader>
    <oddFooter>&amp;C&amp;LAdatellenőrző kód: 4d-16545-15-b-12c-3312167a-3a4e5c-7e-1424-7-8&amp;R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view="pageBreakPreview" topLeftCell="H1" zoomScale="60" zoomScaleNormal="100" workbookViewId="0">
      <pane ySplit="2" topLeftCell="A3" activePane="bottomLeft" state="frozen"/>
      <selection pane="bottomLeft" activeCell="K34" sqref="K34"/>
    </sheetView>
  </sheetViews>
  <sheetFormatPr defaultRowHeight="12.75" x14ac:dyDescent="0.2"/>
  <cols>
    <col min="1" max="1" width="29.625" style="172" customWidth="1"/>
    <col min="2" max="21" width="14.5" style="172" customWidth="1"/>
    <col min="22" max="23" width="15.375" style="172" customWidth="1"/>
    <col min="24" max="24" width="14.5" style="172" customWidth="1"/>
    <col min="25" max="256" width="9" style="172"/>
    <col min="257" max="257" width="29.625" style="172" customWidth="1"/>
    <col min="258" max="277" width="14.5" style="172" customWidth="1"/>
    <col min="278" max="279" width="15.375" style="172" customWidth="1"/>
    <col min="280" max="280" width="14.5" style="172" customWidth="1"/>
    <col min="281" max="512" width="9" style="172"/>
    <col min="513" max="513" width="29.625" style="172" customWidth="1"/>
    <col min="514" max="533" width="14.5" style="172" customWidth="1"/>
    <col min="534" max="535" width="15.375" style="172" customWidth="1"/>
    <col min="536" max="536" width="14.5" style="172" customWidth="1"/>
    <col min="537" max="768" width="9" style="172"/>
    <col min="769" max="769" width="29.625" style="172" customWidth="1"/>
    <col min="770" max="789" width="14.5" style="172" customWidth="1"/>
    <col min="790" max="791" width="15.375" style="172" customWidth="1"/>
    <col min="792" max="792" width="14.5" style="172" customWidth="1"/>
    <col min="793" max="1024" width="9" style="172"/>
    <col min="1025" max="1025" width="29.625" style="172" customWidth="1"/>
    <col min="1026" max="1045" width="14.5" style="172" customWidth="1"/>
    <col min="1046" max="1047" width="15.375" style="172" customWidth="1"/>
    <col min="1048" max="1048" width="14.5" style="172" customWidth="1"/>
    <col min="1049" max="1280" width="9" style="172"/>
    <col min="1281" max="1281" width="29.625" style="172" customWidth="1"/>
    <col min="1282" max="1301" width="14.5" style="172" customWidth="1"/>
    <col min="1302" max="1303" width="15.375" style="172" customWidth="1"/>
    <col min="1304" max="1304" width="14.5" style="172" customWidth="1"/>
    <col min="1305" max="1536" width="9" style="172"/>
    <col min="1537" max="1537" width="29.625" style="172" customWidth="1"/>
    <col min="1538" max="1557" width="14.5" style="172" customWidth="1"/>
    <col min="1558" max="1559" width="15.375" style="172" customWidth="1"/>
    <col min="1560" max="1560" width="14.5" style="172" customWidth="1"/>
    <col min="1561" max="1792" width="9" style="172"/>
    <col min="1793" max="1793" width="29.625" style="172" customWidth="1"/>
    <col min="1794" max="1813" width="14.5" style="172" customWidth="1"/>
    <col min="1814" max="1815" width="15.375" style="172" customWidth="1"/>
    <col min="1816" max="1816" width="14.5" style="172" customWidth="1"/>
    <col min="1817" max="2048" width="9" style="172"/>
    <col min="2049" max="2049" width="29.625" style="172" customWidth="1"/>
    <col min="2050" max="2069" width="14.5" style="172" customWidth="1"/>
    <col min="2070" max="2071" width="15.375" style="172" customWidth="1"/>
    <col min="2072" max="2072" width="14.5" style="172" customWidth="1"/>
    <col min="2073" max="2304" width="9" style="172"/>
    <col min="2305" max="2305" width="29.625" style="172" customWidth="1"/>
    <col min="2306" max="2325" width="14.5" style="172" customWidth="1"/>
    <col min="2326" max="2327" width="15.375" style="172" customWidth="1"/>
    <col min="2328" max="2328" width="14.5" style="172" customWidth="1"/>
    <col min="2329" max="2560" width="9" style="172"/>
    <col min="2561" max="2561" width="29.625" style="172" customWidth="1"/>
    <col min="2562" max="2581" width="14.5" style="172" customWidth="1"/>
    <col min="2582" max="2583" width="15.375" style="172" customWidth="1"/>
    <col min="2584" max="2584" width="14.5" style="172" customWidth="1"/>
    <col min="2585" max="2816" width="9" style="172"/>
    <col min="2817" max="2817" width="29.625" style="172" customWidth="1"/>
    <col min="2818" max="2837" width="14.5" style="172" customWidth="1"/>
    <col min="2838" max="2839" width="15.375" style="172" customWidth="1"/>
    <col min="2840" max="2840" width="14.5" style="172" customWidth="1"/>
    <col min="2841" max="3072" width="9" style="172"/>
    <col min="3073" max="3073" width="29.625" style="172" customWidth="1"/>
    <col min="3074" max="3093" width="14.5" style="172" customWidth="1"/>
    <col min="3094" max="3095" width="15.375" style="172" customWidth="1"/>
    <col min="3096" max="3096" width="14.5" style="172" customWidth="1"/>
    <col min="3097" max="3328" width="9" style="172"/>
    <col min="3329" max="3329" width="29.625" style="172" customWidth="1"/>
    <col min="3330" max="3349" width="14.5" style="172" customWidth="1"/>
    <col min="3350" max="3351" width="15.375" style="172" customWidth="1"/>
    <col min="3352" max="3352" width="14.5" style="172" customWidth="1"/>
    <col min="3353" max="3584" width="9" style="172"/>
    <col min="3585" max="3585" width="29.625" style="172" customWidth="1"/>
    <col min="3586" max="3605" width="14.5" style="172" customWidth="1"/>
    <col min="3606" max="3607" width="15.375" style="172" customWidth="1"/>
    <col min="3608" max="3608" width="14.5" style="172" customWidth="1"/>
    <col min="3609" max="3840" width="9" style="172"/>
    <col min="3841" max="3841" width="29.625" style="172" customWidth="1"/>
    <col min="3842" max="3861" width="14.5" style="172" customWidth="1"/>
    <col min="3862" max="3863" width="15.375" style="172" customWidth="1"/>
    <col min="3864" max="3864" width="14.5" style="172" customWidth="1"/>
    <col min="3865" max="4096" width="9" style="172"/>
    <col min="4097" max="4097" width="29.625" style="172" customWidth="1"/>
    <col min="4098" max="4117" width="14.5" style="172" customWidth="1"/>
    <col min="4118" max="4119" width="15.375" style="172" customWidth="1"/>
    <col min="4120" max="4120" width="14.5" style="172" customWidth="1"/>
    <col min="4121" max="4352" width="9" style="172"/>
    <col min="4353" max="4353" width="29.625" style="172" customWidth="1"/>
    <col min="4354" max="4373" width="14.5" style="172" customWidth="1"/>
    <col min="4374" max="4375" width="15.375" style="172" customWidth="1"/>
    <col min="4376" max="4376" width="14.5" style="172" customWidth="1"/>
    <col min="4377" max="4608" width="9" style="172"/>
    <col min="4609" max="4609" width="29.625" style="172" customWidth="1"/>
    <col min="4610" max="4629" width="14.5" style="172" customWidth="1"/>
    <col min="4630" max="4631" width="15.375" style="172" customWidth="1"/>
    <col min="4632" max="4632" width="14.5" style="172" customWidth="1"/>
    <col min="4633" max="4864" width="9" style="172"/>
    <col min="4865" max="4865" width="29.625" style="172" customWidth="1"/>
    <col min="4866" max="4885" width="14.5" style="172" customWidth="1"/>
    <col min="4886" max="4887" width="15.375" style="172" customWidth="1"/>
    <col min="4888" max="4888" width="14.5" style="172" customWidth="1"/>
    <col min="4889" max="5120" width="9" style="172"/>
    <col min="5121" max="5121" width="29.625" style="172" customWidth="1"/>
    <col min="5122" max="5141" width="14.5" style="172" customWidth="1"/>
    <col min="5142" max="5143" width="15.375" style="172" customWidth="1"/>
    <col min="5144" max="5144" width="14.5" style="172" customWidth="1"/>
    <col min="5145" max="5376" width="9" style="172"/>
    <col min="5377" max="5377" width="29.625" style="172" customWidth="1"/>
    <col min="5378" max="5397" width="14.5" style="172" customWidth="1"/>
    <col min="5398" max="5399" width="15.375" style="172" customWidth="1"/>
    <col min="5400" max="5400" width="14.5" style="172" customWidth="1"/>
    <col min="5401" max="5632" width="9" style="172"/>
    <col min="5633" max="5633" width="29.625" style="172" customWidth="1"/>
    <col min="5634" max="5653" width="14.5" style="172" customWidth="1"/>
    <col min="5654" max="5655" width="15.375" style="172" customWidth="1"/>
    <col min="5656" max="5656" width="14.5" style="172" customWidth="1"/>
    <col min="5657" max="5888" width="9" style="172"/>
    <col min="5889" max="5889" width="29.625" style="172" customWidth="1"/>
    <col min="5890" max="5909" width="14.5" style="172" customWidth="1"/>
    <col min="5910" max="5911" width="15.375" style="172" customWidth="1"/>
    <col min="5912" max="5912" width="14.5" style="172" customWidth="1"/>
    <col min="5913" max="6144" width="9" style="172"/>
    <col min="6145" max="6145" width="29.625" style="172" customWidth="1"/>
    <col min="6146" max="6165" width="14.5" style="172" customWidth="1"/>
    <col min="6166" max="6167" width="15.375" style="172" customWidth="1"/>
    <col min="6168" max="6168" width="14.5" style="172" customWidth="1"/>
    <col min="6169" max="6400" width="9" style="172"/>
    <col min="6401" max="6401" width="29.625" style="172" customWidth="1"/>
    <col min="6402" max="6421" width="14.5" style="172" customWidth="1"/>
    <col min="6422" max="6423" width="15.375" style="172" customWidth="1"/>
    <col min="6424" max="6424" width="14.5" style="172" customWidth="1"/>
    <col min="6425" max="6656" width="9" style="172"/>
    <col min="6657" max="6657" width="29.625" style="172" customWidth="1"/>
    <col min="6658" max="6677" width="14.5" style="172" customWidth="1"/>
    <col min="6678" max="6679" width="15.375" style="172" customWidth="1"/>
    <col min="6680" max="6680" width="14.5" style="172" customWidth="1"/>
    <col min="6681" max="6912" width="9" style="172"/>
    <col min="6913" max="6913" width="29.625" style="172" customWidth="1"/>
    <col min="6914" max="6933" width="14.5" style="172" customWidth="1"/>
    <col min="6934" max="6935" width="15.375" style="172" customWidth="1"/>
    <col min="6936" max="6936" width="14.5" style="172" customWidth="1"/>
    <col min="6937" max="7168" width="9" style="172"/>
    <col min="7169" max="7169" width="29.625" style="172" customWidth="1"/>
    <col min="7170" max="7189" width="14.5" style="172" customWidth="1"/>
    <col min="7190" max="7191" width="15.375" style="172" customWidth="1"/>
    <col min="7192" max="7192" width="14.5" style="172" customWidth="1"/>
    <col min="7193" max="7424" width="9" style="172"/>
    <col min="7425" max="7425" width="29.625" style="172" customWidth="1"/>
    <col min="7426" max="7445" width="14.5" style="172" customWidth="1"/>
    <col min="7446" max="7447" width="15.375" style="172" customWidth="1"/>
    <col min="7448" max="7448" width="14.5" style="172" customWidth="1"/>
    <col min="7449" max="7680" width="9" style="172"/>
    <col min="7681" max="7681" width="29.625" style="172" customWidth="1"/>
    <col min="7682" max="7701" width="14.5" style="172" customWidth="1"/>
    <col min="7702" max="7703" width="15.375" style="172" customWidth="1"/>
    <col min="7704" max="7704" width="14.5" style="172" customWidth="1"/>
    <col min="7705" max="7936" width="9" style="172"/>
    <col min="7937" max="7937" width="29.625" style="172" customWidth="1"/>
    <col min="7938" max="7957" width="14.5" style="172" customWidth="1"/>
    <col min="7958" max="7959" width="15.375" style="172" customWidth="1"/>
    <col min="7960" max="7960" width="14.5" style="172" customWidth="1"/>
    <col min="7961" max="8192" width="9" style="172"/>
    <col min="8193" max="8193" width="29.625" style="172" customWidth="1"/>
    <col min="8194" max="8213" width="14.5" style="172" customWidth="1"/>
    <col min="8214" max="8215" width="15.375" style="172" customWidth="1"/>
    <col min="8216" max="8216" width="14.5" style="172" customWidth="1"/>
    <col min="8217" max="8448" width="9" style="172"/>
    <col min="8449" max="8449" width="29.625" style="172" customWidth="1"/>
    <col min="8450" max="8469" width="14.5" style="172" customWidth="1"/>
    <col min="8470" max="8471" width="15.375" style="172" customWidth="1"/>
    <col min="8472" max="8472" width="14.5" style="172" customWidth="1"/>
    <col min="8473" max="8704" width="9" style="172"/>
    <col min="8705" max="8705" width="29.625" style="172" customWidth="1"/>
    <col min="8706" max="8725" width="14.5" style="172" customWidth="1"/>
    <col min="8726" max="8727" width="15.375" style="172" customWidth="1"/>
    <col min="8728" max="8728" width="14.5" style="172" customWidth="1"/>
    <col min="8729" max="8960" width="9" style="172"/>
    <col min="8961" max="8961" width="29.625" style="172" customWidth="1"/>
    <col min="8962" max="8981" width="14.5" style="172" customWidth="1"/>
    <col min="8982" max="8983" width="15.375" style="172" customWidth="1"/>
    <col min="8984" max="8984" width="14.5" style="172" customWidth="1"/>
    <col min="8985" max="9216" width="9" style="172"/>
    <col min="9217" max="9217" width="29.625" style="172" customWidth="1"/>
    <col min="9218" max="9237" width="14.5" style="172" customWidth="1"/>
    <col min="9238" max="9239" width="15.375" style="172" customWidth="1"/>
    <col min="9240" max="9240" width="14.5" style="172" customWidth="1"/>
    <col min="9241" max="9472" width="9" style="172"/>
    <col min="9473" max="9473" width="29.625" style="172" customWidth="1"/>
    <col min="9474" max="9493" width="14.5" style="172" customWidth="1"/>
    <col min="9494" max="9495" width="15.375" style="172" customWidth="1"/>
    <col min="9496" max="9496" width="14.5" style="172" customWidth="1"/>
    <col min="9497" max="9728" width="9" style="172"/>
    <col min="9729" max="9729" width="29.625" style="172" customWidth="1"/>
    <col min="9730" max="9749" width="14.5" style="172" customWidth="1"/>
    <col min="9750" max="9751" width="15.375" style="172" customWidth="1"/>
    <col min="9752" max="9752" width="14.5" style="172" customWidth="1"/>
    <col min="9753" max="9984" width="9" style="172"/>
    <col min="9985" max="9985" width="29.625" style="172" customWidth="1"/>
    <col min="9986" max="10005" width="14.5" style="172" customWidth="1"/>
    <col min="10006" max="10007" width="15.375" style="172" customWidth="1"/>
    <col min="10008" max="10008" width="14.5" style="172" customWidth="1"/>
    <col min="10009" max="10240" width="9" style="172"/>
    <col min="10241" max="10241" width="29.625" style="172" customWidth="1"/>
    <col min="10242" max="10261" width="14.5" style="172" customWidth="1"/>
    <col min="10262" max="10263" width="15.375" style="172" customWidth="1"/>
    <col min="10264" max="10264" width="14.5" style="172" customWidth="1"/>
    <col min="10265" max="10496" width="9" style="172"/>
    <col min="10497" max="10497" width="29.625" style="172" customWidth="1"/>
    <col min="10498" max="10517" width="14.5" style="172" customWidth="1"/>
    <col min="10518" max="10519" width="15.375" style="172" customWidth="1"/>
    <col min="10520" max="10520" width="14.5" style="172" customWidth="1"/>
    <col min="10521" max="10752" width="9" style="172"/>
    <col min="10753" max="10753" width="29.625" style="172" customWidth="1"/>
    <col min="10754" max="10773" width="14.5" style="172" customWidth="1"/>
    <col min="10774" max="10775" width="15.375" style="172" customWidth="1"/>
    <col min="10776" max="10776" width="14.5" style="172" customWidth="1"/>
    <col min="10777" max="11008" width="9" style="172"/>
    <col min="11009" max="11009" width="29.625" style="172" customWidth="1"/>
    <col min="11010" max="11029" width="14.5" style="172" customWidth="1"/>
    <col min="11030" max="11031" width="15.375" style="172" customWidth="1"/>
    <col min="11032" max="11032" width="14.5" style="172" customWidth="1"/>
    <col min="11033" max="11264" width="9" style="172"/>
    <col min="11265" max="11265" width="29.625" style="172" customWidth="1"/>
    <col min="11266" max="11285" width="14.5" style="172" customWidth="1"/>
    <col min="11286" max="11287" width="15.375" style="172" customWidth="1"/>
    <col min="11288" max="11288" width="14.5" style="172" customWidth="1"/>
    <col min="11289" max="11520" width="9" style="172"/>
    <col min="11521" max="11521" width="29.625" style="172" customWidth="1"/>
    <col min="11522" max="11541" width="14.5" style="172" customWidth="1"/>
    <col min="11542" max="11543" width="15.375" style="172" customWidth="1"/>
    <col min="11544" max="11544" width="14.5" style="172" customWidth="1"/>
    <col min="11545" max="11776" width="9" style="172"/>
    <col min="11777" max="11777" width="29.625" style="172" customWidth="1"/>
    <col min="11778" max="11797" width="14.5" style="172" customWidth="1"/>
    <col min="11798" max="11799" width="15.375" style="172" customWidth="1"/>
    <col min="11800" max="11800" width="14.5" style="172" customWidth="1"/>
    <col min="11801" max="12032" width="9" style="172"/>
    <col min="12033" max="12033" width="29.625" style="172" customWidth="1"/>
    <col min="12034" max="12053" width="14.5" style="172" customWidth="1"/>
    <col min="12054" max="12055" width="15.375" style="172" customWidth="1"/>
    <col min="12056" max="12056" width="14.5" style="172" customWidth="1"/>
    <col min="12057" max="12288" width="9" style="172"/>
    <col min="12289" max="12289" width="29.625" style="172" customWidth="1"/>
    <col min="12290" max="12309" width="14.5" style="172" customWidth="1"/>
    <col min="12310" max="12311" width="15.375" style="172" customWidth="1"/>
    <col min="12312" max="12312" width="14.5" style="172" customWidth="1"/>
    <col min="12313" max="12544" width="9" style="172"/>
    <col min="12545" max="12545" width="29.625" style="172" customWidth="1"/>
    <col min="12546" max="12565" width="14.5" style="172" customWidth="1"/>
    <col min="12566" max="12567" width="15.375" style="172" customWidth="1"/>
    <col min="12568" max="12568" width="14.5" style="172" customWidth="1"/>
    <col min="12569" max="12800" width="9" style="172"/>
    <col min="12801" max="12801" width="29.625" style="172" customWidth="1"/>
    <col min="12802" max="12821" width="14.5" style="172" customWidth="1"/>
    <col min="12822" max="12823" width="15.375" style="172" customWidth="1"/>
    <col min="12824" max="12824" width="14.5" style="172" customWidth="1"/>
    <col min="12825" max="13056" width="9" style="172"/>
    <col min="13057" max="13057" width="29.625" style="172" customWidth="1"/>
    <col min="13058" max="13077" width="14.5" style="172" customWidth="1"/>
    <col min="13078" max="13079" width="15.375" style="172" customWidth="1"/>
    <col min="13080" max="13080" width="14.5" style="172" customWidth="1"/>
    <col min="13081" max="13312" width="9" style="172"/>
    <col min="13313" max="13313" width="29.625" style="172" customWidth="1"/>
    <col min="13314" max="13333" width="14.5" style="172" customWidth="1"/>
    <col min="13334" max="13335" width="15.375" style="172" customWidth="1"/>
    <col min="13336" max="13336" width="14.5" style="172" customWidth="1"/>
    <col min="13337" max="13568" width="9" style="172"/>
    <col min="13569" max="13569" width="29.625" style="172" customWidth="1"/>
    <col min="13570" max="13589" width="14.5" style="172" customWidth="1"/>
    <col min="13590" max="13591" width="15.375" style="172" customWidth="1"/>
    <col min="13592" max="13592" width="14.5" style="172" customWidth="1"/>
    <col min="13593" max="13824" width="9" style="172"/>
    <col min="13825" max="13825" width="29.625" style="172" customWidth="1"/>
    <col min="13826" max="13845" width="14.5" style="172" customWidth="1"/>
    <col min="13846" max="13847" width="15.375" style="172" customWidth="1"/>
    <col min="13848" max="13848" width="14.5" style="172" customWidth="1"/>
    <col min="13849" max="14080" width="9" style="172"/>
    <col min="14081" max="14081" width="29.625" style="172" customWidth="1"/>
    <col min="14082" max="14101" width="14.5" style="172" customWidth="1"/>
    <col min="14102" max="14103" width="15.375" style="172" customWidth="1"/>
    <col min="14104" max="14104" width="14.5" style="172" customWidth="1"/>
    <col min="14105" max="14336" width="9" style="172"/>
    <col min="14337" max="14337" width="29.625" style="172" customWidth="1"/>
    <col min="14338" max="14357" width="14.5" style="172" customWidth="1"/>
    <col min="14358" max="14359" width="15.375" style="172" customWidth="1"/>
    <col min="14360" max="14360" width="14.5" style="172" customWidth="1"/>
    <col min="14361" max="14592" width="9" style="172"/>
    <col min="14593" max="14593" width="29.625" style="172" customWidth="1"/>
    <col min="14594" max="14613" width="14.5" style="172" customWidth="1"/>
    <col min="14614" max="14615" width="15.375" style="172" customWidth="1"/>
    <col min="14616" max="14616" width="14.5" style="172" customWidth="1"/>
    <col min="14617" max="14848" width="9" style="172"/>
    <col min="14849" max="14849" width="29.625" style="172" customWidth="1"/>
    <col min="14850" max="14869" width="14.5" style="172" customWidth="1"/>
    <col min="14870" max="14871" width="15.375" style="172" customWidth="1"/>
    <col min="14872" max="14872" width="14.5" style="172" customWidth="1"/>
    <col min="14873" max="15104" width="9" style="172"/>
    <col min="15105" max="15105" width="29.625" style="172" customWidth="1"/>
    <col min="15106" max="15125" width="14.5" style="172" customWidth="1"/>
    <col min="15126" max="15127" width="15.375" style="172" customWidth="1"/>
    <col min="15128" max="15128" width="14.5" style="172" customWidth="1"/>
    <col min="15129" max="15360" width="9" style="172"/>
    <col min="15361" max="15361" width="29.625" style="172" customWidth="1"/>
    <col min="15362" max="15381" width="14.5" style="172" customWidth="1"/>
    <col min="15382" max="15383" width="15.375" style="172" customWidth="1"/>
    <col min="15384" max="15384" width="14.5" style="172" customWidth="1"/>
    <col min="15385" max="15616" width="9" style="172"/>
    <col min="15617" max="15617" width="29.625" style="172" customWidth="1"/>
    <col min="15618" max="15637" width="14.5" style="172" customWidth="1"/>
    <col min="15638" max="15639" width="15.375" style="172" customWidth="1"/>
    <col min="15640" max="15640" width="14.5" style="172" customWidth="1"/>
    <col min="15641" max="15872" width="9" style="172"/>
    <col min="15873" max="15873" width="29.625" style="172" customWidth="1"/>
    <col min="15874" max="15893" width="14.5" style="172" customWidth="1"/>
    <col min="15894" max="15895" width="15.375" style="172" customWidth="1"/>
    <col min="15896" max="15896" width="14.5" style="172" customWidth="1"/>
    <col min="15897" max="16128" width="9" style="172"/>
    <col min="16129" max="16129" width="29.625" style="172" customWidth="1"/>
    <col min="16130" max="16149" width="14.5" style="172" customWidth="1"/>
    <col min="16150" max="16151" width="15.375" style="172" customWidth="1"/>
    <col min="16152" max="16152" width="14.5" style="172" customWidth="1"/>
    <col min="16153" max="16384" width="9" style="172"/>
  </cols>
  <sheetData>
    <row r="1" spans="1:23" x14ac:dyDescent="0.2">
      <c r="A1" s="231" t="s">
        <v>408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</row>
    <row r="2" spans="1:23" ht="94.5" customHeight="1" x14ac:dyDescent="0.2">
      <c r="A2" s="184" t="s">
        <v>6</v>
      </c>
      <c r="B2" s="184" t="s">
        <v>222</v>
      </c>
      <c r="C2" s="184" t="s">
        <v>223</v>
      </c>
      <c r="D2" s="184" t="s">
        <v>409</v>
      </c>
      <c r="E2" s="184" t="s">
        <v>224</v>
      </c>
      <c r="F2" s="184" t="s">
        <v>225</v>
      </c>
      <c r="G2" s="184" t="s">
        <v>226</v>
      </c>
      <c r="H2" s="184" t="s">
        <v>227</v>
      </c>
      <c r="I2" s="184" t="s">
        <v>228</v>
      </c>
      <c r="J2" s="184" t="s">
        <v>229</v>
      </c>
      <c r="K2" s="184" t="s">
        <v>230</v>
      </c>
      <c r="L2" s="184" t="s">
        <v>231</v>
      </c>
      <c r="M2" s="184" t="s">
        <v>232</v>
      </c>
      <c r="N2" s="184" t="s">
        <v>233</v>
      </c>
      <c r="O2" s="184" t="s">
        <v>234</v>
      </c>
      <c r="P2" s="184" t="s">
        <v>235</v>
      </c>
      <c r="Q2" s="184" t="s">
        <v>236</v>
      </c>
      <c r="R2" s="184" t="s">
        <v>237</v>
      </c>
      <c r="S2" s="184" t="s">
        <v>410</v>
      </c>
      <c r="T2" s="184" t="s">
        <v>238</v>
      </c>
      <c r="U2" s="184" t="s">
        <v>239</v>
      </c>
      <c r="V2" s="184" t="s">
        <v>240</v>
      </c>
      <c r="W2" s="184" t="s">
        <v>56</v>
      </c>
    </row>
    <row r="3" spans="1:23" ht="25.5" x14ac:dyDescent="0.2">
      <c r="A3" s="194" t="s">
        <v>411</v>
      </c>
      <c r="B3" s="195">
        <v>0</v>
      </c>
      <c r="C3" s="195">
        <v>0</v>
      </c>
      <c r="D3" s="195">
        <v>0</v>
      </c>
      <c r="E3" s="195">
        <v>0</v>
      </c>
      <c r="F3" s="195">
        <v>13389504</v>
      </c>
      <c r="G3" s="195">
        <v>64095852</v>
      </c>
      <c r="H3" s="195">
        <v>51246822</v>
      </c>
      <c r="I3" s="195">
        <v>29652744</v>
      </c>
      <c r="J3" s="195">
        <v>14465174</v>
      </c>
      <c r="K3" s="195">
        <v>24661746</v>
      </c>
      <c r="L3" s="195">
        <v>12892653</v>
      </c>
      <c r="M3" s="195">
        <v>21930418</v>
      </c>
      <c r="N3" s="195">
        <v>0</v>
      </c>
      <c r="O3" s="195">
        <v>52716424</v>
      </c>
      <c r="P3" s="195">
        <v>40257927</v>
      </c>
      <c r="Q3" s="195">
        <v>15314123</v>
      </c>
      <c r="R3" s="195">
        <v>4221156</v>
      </c>
      <c r="S3" s="195">
        <v>8449103</v>
      </c>
      <c r="T3" s="195">
        <v>5423233</v>
      </c>
      <c r="U3" s="195">
        <v>53620539</v>
      </c>
      <c r="V3" s="195">
        <v>2636826</v>
      </c>
      <c r="W3" s="195">
        <f>SUM(B3:V3)</f>
        <v>414974244</v>
      </c>
    </row>
    <row r="4" spans="1:23" x14ac:dyDescent="0.2">
      <c r="A4" s="194" t="s">
        <v>412</v>
      </c>
      <c r="B4" s="195">
        <v>0</v>
      </c>
      <c r="C4" s="195">
        <v>0</v>
      </c>
      <c r="D4" s="195">
        <v>0</v>
      </c>
      <c r="E4" s="195">
        <v>0</v>
      </c>
      <c r="F4" s="195">
        <v>1483135</v>
      </c>
      <c r="G4" s="195">
        <v>6202288</v>
      </c>
      <c r="H4" s="195">
        <v>5168337</v>
      </c>
      <c r="I4" s="195">
        <v>3023582</v>
      </c>
      <c r="J4" s="195">
        <v>1369697</v>
      </c>
      <c r="K4" s="195">
        <v>2256293</v>
      </c>
      <c r="L4" s="195">
        <v>941863</v>
      </c>
      <c r="M4" s="195">
        <v>1672881</v>
      </c>
      <c r="N4" s="195">
        <v>0</v>
      </c>
      <c r="O4" s="195">
        <v>4134174</v>
      </c>
      <c r="P4" s="195">
        <v>4025710</v>
      </c>
      <c r="Q4" s="195">
        <v>1393481</v>
      </c>
      <c r="R4" s="195">
        <v>322801</v>
      </c>
      <c r="S4" s="195">
        <v>586837</v>
      </c>
      <c r="T4" s="195">
        <v>572598</v>
      </c>
      <c r="U4" s="195">
        <v>6060427</v>
      </c>
      <c r="V4" s="195">
        <v>319938</v>
      </c>
      <c r="W4" s="195">
        <f t="shared" ref="W4:W65" si="0">SUM(B4:V4)</f>
        <v>39534042</v>
      </c>
    </row>
    <row r="5" spans="1:23" ht="25.5" x14ac:dyDescent="0.2">
      <c r="A5" s="194" t="s">
        <v>413</v>
      </c>
      <c r="B5" s="195">
        <v>0</v>
      </c>
      <c r="C5" s="195">
        <v>0</v>
      </c>
      <c r="D5" s="195">
        <v>0</v>
      </c>
      <c r="E5" s="195">
        <v>0</v>
      </c>
      <c r="F5" s="195">
        <v>58306</v>
      </c>
      <c r="G5" s="195">
        <v>2205929</v>
      </c>
      <c r="H5" s="195">
        <v>1748973</v>
      </c>
      <c r="I5" s="195">
        <v>1011300</v>
      </c>
      <c r="J5" s="195">
        <v>494153</v>
      </c>
      <c r="K5" s="195">
        <v>112397</v>
      </c>
      <c r="L5" s="195">
        <v>75486</v>
      </c>
      <c r="M5" s="195">
        <v>541424</v>
      </c>
      <c r="N5" s="195">
        <v>0</v>
      </c>
      <c r="O5" s="195">
        <v>1334400</v>
      </c>
      <c r="P5" s="195">
        <v>633900</v>
      </c>
      <c r="Q5" s="195">
        <v>272206</v>
      </c>
      <c r="R5" s="195">
        <v>105126</v>
      </c>
      <c r="S5" s="195">
        <v>4123</v>
      </c>
      <c r="T5" s="195">
        <v>331772</v>
      </c>
      <c r="U5" s="195">
        <v>1645573</v>
      </c>
      <c r="V5" s="195">
        <v>1187855</v>
      </c>
      <c r="W5" s="195">
        <f t="shared" si="0"/>
        <v>11762923</v>
      </c>
    </row>
    <row r="6" spans="1:23" x14ac:dyDescent="0.2">
      <c r="A6" s="194" t="s">
        <v>414</v>
      </c>
      <c r="B6" s="195">
        <v>0</v>
      </c>
      <c r="C6" s="195">
        <v>0</v>
      </c>
      <c r="D6" s="195">
        <v>0</v>
      </c>
      <c r="E6" s="195">
        <v>0</v>
      </c>
      <c r="F6" s="195">
        <v>0</v>
      </c>
      <c r="G6" s="195">
        <v>322000</v>
      </c>
      <c r="H6" s="195">
        <v>322000</v>
      </c>
      <c r="I6" s="195">
        <v>322000</v>
      </c>
      <c r="J6" s="195">
        <v>0</v>
      </c>
      <c r="K6" s="195">
        <v>1932000</v>
      </c>
      <c r="L6" s="195">
        <v>0</v>
      </c>
      <c r="M6" s="195">
        <v>0</v>
      </c>
      <c r="N6" s="195">
        <v>0</v>
      </c>
      <c r="O6" s="195">
        <v>0</v>
      </c>
      <c r="P6" s="195">
        <v>322000</v>
      </c>
      <c r="Q6" s="195">
        <v>0</v>
      </c>
      <c r="R6" s="195">
        <v>0</v>
      </c>
      <c r="S6" s="195">
        <v>0</v>
      </c>
      <c r="T6" s="195">
        <v>0</v>
      </c>
      <c r="U6" s="195">
        <v>595500</v>
      </c>
      <c r="V6" s="195">
        <v>0</v>
      </c>
      <c r="W6" s="195">
        <f t="shared" si="0"/>
        <v>3815500</v>
      </c>
    </row>
    <row r="7" spans="1:23" x14ac:dyDescent="0.2">
      <c r="A7" s="194" t="s">
        <v>415</v>
      </c>
      <c r="B7" s="195">
        <v>0</v>
      </c>
      <c r="C7" s="195">
        <v>0</v>
      </c>
      <c r="D7" s="195">
        <v>0</v>
      </c>
      <c r="E7" s="195">
        <v>0</v>
      </c>
      <c r="F7" s="195">
        <v>561417</v>
      </c>
      <c r="G7" s="195">
        <v>2473811</v>
      </c>
      <c r="H7" s="195">
        <v>2022830</v>
      </c>
      <c r="I7" s="195">
        <v>1178257</v>
      </c>
      <c r="J7" s="195">
        <v>549338</v>
      </c>
      <c r="K7" s="195">
        <v>1003886</v>
      </c>
      <c r="L7" s="195">
        <v>498463</v>
      </c>
      <c r="M7" s="195">
        <v>855665</v>
      </c>
      <c r="N7" s="195">
        <v>0</v>
      </c>
      <c r="O7" s="195">
        <v>2140162</v>
      </c>
      <c r="P7" s="195">
        <v>1615331</v>
      </c>
      <c r="Q7" s="195">
        <v>521695</v>
      </c>
      <c r="R7" s="195">
        <v>141667</v>
      </c>
      <c r="S7" s="195">
        <v>207095</v>
      </c>
      <c r="T7" s="195">
        <v>208625</v>
      </c>
      <c r="U7" s="195">
        <v>2433432</v>
      </c>
      <c r="V7" s="195">
        <v>103236</v>
      </c>
      <c r="W7" s="195">
        <f t="shared" si="0"/>
        <v>16514910</v>
      </c>
    </row>
    <row r="8" spans="1:23" x14ac:dyDescent="0.2">
      <c r="A8" s="194" t="s">
        <v>416</v>
      </c>
      <c r="B8" s="195">
        <v>0</v>
      </c>
      <c r="C8" s="195">
        <v>0</v>
      </c>
      <c r="D8" s="195">
        <v>0</v>
      </c>
      <c r="E8" s="195">
        <v>0</v>
      </c>
      <c r="F8" s="195">
        <v>564966</v>
      </c>
      <c r="G8" s="195">
        <v>1382176</v>
      </c>
      <c r="H8" s="195">
        <v>1110282</v>
      </c>
      <c r="I8" s="195">
        <v>644012</v>
      </c>
      <c r="J8" s="195">
        <v>308491</v>
      </c>
      <c r="K8" s="195">
        <v>159958</v>
      </c>
      <c r="L8" s="195">
        <v>239563</v>
      </c>
      <c r="M8" s="195">
        <v>254090</v>
      </c>
      <c r="N8" s="195">
        <v>0</v>
      </c>
      <c r="O8" s="195">
        <v>3789125</v>
      </c>
      <c r="P8" s="195">
        <v>1245904</v>
      </c>
      <c r="Q8" s="195">
        <v>284747</v>
      </c>
      <c r="R8" s="195">
        <v>0</v>
      </c>
      <c r="S8" s="195">
        <v>197398</v>
      </c>
      <c r="T8" s="195">
        <v>62185</v>
      </c>
      <c r="U8" s="195">
        <v>300376</v>
      </c>
      <c r="V8" s="195">
        <v>1870</v>
      </c>
      <c r="W8" s="195">
        <f t="shared" si="0"/>
        <v>10545143</v>
      </c>
    </row>
    <row r="9" spans="1:23" x14ac:dyDescent="0.2">
      <c r="A9" s="194" t="s">
        <v>417</v>
      </c>
      <c r="B9" s="195">
        <v>0</v>
      </c>
      <c r="C9" s="195">
        <v>0</v>
      </c>
      <c r="D9" s="195">
        <v>0</v>
      </c>
      <c r="E9" s="195">
        <v>0</v>
      </c>
      <c r="F9" s="195">
        <v>68455</v>
      </c>
      <c r="G9" s="195">
        <v>354845</v>
      </c>
      <c r="H9" s="195">
        <v>295642</v>
      </c>
      <c r="I9" s="195">
        <v>172949</v>
      </c>
      <c r="J9" s="195">
        <v>78367</v>
      </c>
      <c r="K9" s="195">
        <v>133837</v>
      </c>
      <c r="L9" s="195">
        <v>60417</v>
      </c>
      <c r="M9" s="195">
        <v>108000</v>
      </c>
      <c r="N9" s="195">
        <v>0</v>
      </c>
      <c r="O9" s="195">
        <v>298000</v>
      </c>
      <c r="P9" s="195">
        <v>358800</v>
      </c>
      <c r="Q9" s="195">
        <v>64463</v>
      </c>
      <c r="R9" s="195">
        <v>19000</v>
      </c>
      <c r="S9" s="195">
        <v>25238</v>
      </c>
      <c r="T9" s="195">
        <v>27170</v>
      </c>
      <c r="U9" s="195">
        <v>348170</v>
      </c>
      <c r="V9" s="195">
        <v>12447</v>
      </c>
      <c r="W9" s="195">
        <f t="shared" si="0"/>
        <v>2425800</v>
      </c>
    </row>
    <row r="10" spans="1:23" ht="25.5" x14ac:dyDescent="0.2">
      <c r="A10" s="194" t="s">
        <v>418</v>
      </c>
      <c r="B10" s="195">
        <v>0</v>
      </c>
      <c r="C10" s="195">
        <v>0</v>
      </c>
      <c r="D10" s="195">
        <v>0</v>
      </c>
      <c r="E10" s="195">
        <v>0</v>
      </c>
      <c r="F10" s="195">
        <v>607030</v>
      </c>
      <c r="G10" s="195">
        <v>1300203</v>
      </c>
      <c r="H10" s="195">
        <v>1043996</v>
      </c>
      <c r="I10" s="195">
        <v>605503</v>
      </c>
      <c r="J10" s="195">
        <v>290230</v>
      </c>
      <c r="K10" s="195">
        <v>1326818</v>
      </c>
      <c r="L10" s="195">
        <v>340678</v>
      </c>
      <c r="M10" s="195">
        <v>879696</v>
      </c>
      <c r="N10" s="195">
        <v>0</v>
      </c>
      <c r="O10" s="195">
        <v>2492565</v>
      </c>
      <c r="P10" s="195">
        <v>1651926</v>
      </c>
      <c r="Q10" s="195">
        <v>284270</v>
      </c>
      <c r="R10" s="195">
        <v>127474</v>
      </c>
      <c r="S10" s="195">
        <v>232158</v>
      </c>
      <c r="T10" s="195">
        <v>115730</v>
      </c>
      <c r="U10" s="195">
        <v>1625246</v>
      </c>
      <c r="V10" s="195">
        <v>152560</v>
      </c>
      <c r="W10" s="195">
        <f t="shared" si="0"/>
        <v>13076083</v>
      </c>
    </row>
    <row r="11" spans="1:23" ht="25.5" x14ac:dyDescent="0.2">
      <c r="A11" s="194" t="s">
        <v>419</v>
      </c>
      <c r="B11" s="195">
        <v>0</v>
      </c>
      <c r="C11" s="195">
        <v>0</v>
      </c>
      <c r="D11" s="195">
        <v>0</v>
      </c>
      <c r="E11" s="195">
        <v>0</v>
      </c>
      <c r="F11" s="195">
        <v>16732813</v>
      </c>
      <c r="G11" s="195">
        <v>78337104</v>
      </c>
      <c r="H11" s="195">
        <v>62958882</v>
      </c>
      <c r="I11" s="195">
        <v>36610347</v>
      </c>
      <c r="J11" s="195">
        <v>17555450</v>
      </c>
      <c r="K11" s="195">
        <v>31586935</v>
      </c>
      <c r="L11" s="195">
        <v>15049123</v>
      </c>
      <c r="M11" s="195">
        <v>26242174</v>
      </c>
      <c r="N11" s="195">
        <v>0</v>
      </c>
      <c r="O11" s="195">
        <v>66904850</v>
      </c>
      <c r="P11" s="195">
        <v>50111498</v>
      </c>
      <c r="Q11" s="195">
        <v>18134985</v>
      </c>
      <c r="R11" s="195">
        <v>4937224</v>
      </c>
      <c r="S11" s="195">
        <v>9701952</v>
      </c>
      <c r="T11" s="195">
        <v>6741313</v>
      </c>
      <c r="U11" s="195">
        <v>66629263</v>
      </c>
      <c r="V11" s="195">
        <v>4414732</v>
      </c>
      <c r="W11" s="195">
        <f t="shared" si="0"/>
        <v>512648645</v>
      </c>
    </row>
    <row r="12" spans="1:23" ht="51" x14ac:dyDescent="0.2">
      <c r="A12" s="194" t="s">
        <v>420</v>
      </c>
      <c r="B12" s="195">
        <v>0</v>
      </c>
      <c r="C12" s="195">
        <v>0</v>
      </c>
      <c r="D12" s="195">
        <v>0</v>
      </c>
      <c r="E12" s="195">
        <v>0</v>
      </c>
      <c r="F12" s="195">
        <v>0</v>
      </c>
      <c r="G12" s="195">
        <v>379750</v>
      </c>
      <c r="H12" s="195">
        <v>379750</v>
      </c>
      <c r="I12" s="195">
        <v>90046</v>
      </c>
      <c r="J12" s="195">
        <v>0</v>
      </c>
      <c r="K12" s="195">
        <v>0</v>
      </c>
      <c r="L12" s="195">
        <v>0</v>
      </c>
      <c r="M12" s="195">
        <v>0</v>
      </c>
      <c r="N12" s="195">
        <v>0</v>
      </c>
      <c r="O12" s="195">
        <v>0</v>
      </c>
      <c r="P12" s="195">
        <v>84136</v>
      </c>
      <c r="Q12" s="195">
        <v>323550</v>
      </c>
      <c r="R12" s="195">
        <v>0</v>
      </c>
      <c r="S12" s="195">
        <v>0</v>
      </c>
      <c r="T12" s="195">
        <v>0</v>
      </c>
      <c r="U12" s="195">
        <v>0</v>
      </c>
      <c r="V12" s="195">
        <v>881800</v>
      </c>
      <c r="W12" s="195">
        <f t="shared" si="0"/>
        <v>2139032</v>
      </c>
    </row>
    <row r="13" spans="1:23" ht="25.5" x14ac:dyDescent="0.2">
      <c r="A13" s="194" t="s">
        <v>421</v>
      </c>
      <c r="B13" s="195">
        <v>426112</v>
      </c>
      <c r="C13" s="195">
        <v>0</v>
      </c>
      <c r="D13" s="195">
        <v>520646</v>
      </c>
      <c r="E13" s="195">
        <v>0</v>
      </c>
      <c r="F13" s="195">
        <v>0</v>
      </c>
      <c r="G13" s="195">
        <v>690463</v>
      </c>
      <c r="H13" s="195">
        <v>0</v>
      </c>
      <c r="I13" s="195">
        <v>0</v>
      </c>
      <c r="J13" s="195">
        <v>0</v>
      </c>
      <c r="K13" s="195">
        <v>0</v>
      </c>
      <c r="L13" s="195">
        <v>0</v>
      </c>
      <c r="M13" s="195">
        <v>0</v>
      </c>
      <c r="N13" s="195">
        <v>0</v>
      </c>
      <c r="O13" s="195">
        <v>0</v>
      </c>
      <c r="P13" s="195">
        <v>0</v>
      </c>
      <c r="Q13" s="195">
        <v>0</v>
      </c>
      <c r="R13" s="195">
        <v>0</v>
      </c>
      <c r="S13" s="195">
        <v>2972650</v>
      </c>
      <c r="T13" s="195">
        <v>0</v>
      </c>
      <c r="U13" s="195">
        <v>705600</v>
      </c>
      <c r="V13" s="195">
        <v>0</v>
      </c>
      <c r="W13" s="195">
        <f t="shared" si="0"/>
        <v>5315471</v>
      </c>
    </row>
    <row r="14" spans="1:23" ht="25.5" x14ac:dyDescent="0.2">
      <c r="A14" s="194" t="s">
        <v>422</v>
      </c>
      <c r="B14" s="195">
        <v>426112</v>
      </c>
      <c r="C14" s="195">
        <v>0</v>
      </c>
      <c r="D14" s="195">
        <v>520646</v>
      </c>
      <c r="E14" s="195">
        <v>0</v>
      </c>
      <c r="F14" s="195">
        <v>0</v>
      </c>
      <c r="G14" s="195">
        <v>1070213</v>
      </c>
      <c r="H14" s="195">
        <v>379750</v>
      </c>
      <c r="I14" s="195">
        <v>90046</v>
      </c>
      <c r="J14" s="195">
        <v>0</v>
      </c>
      <c r="K14" s="195">
        <v>0</v>
      </c>
      <c r="L14" s="195">
        <v>0</v>
      </c>
      <c r="M14" s="195">
        <v>0</v>
      </c>
      <c r="N14" s="195">
        <v>0</v>
      </c>
      <c r="O14" s="195">
        <v>0</v>
      </c>
      <c r="P14" s="195">
        <v>84136</v>
      </c>
      <c r="Q14" s="195">
        <v>323550</v>
      </c>
      <c r="R14" s="195">
        <v>0</v>
      </c>
      <c r="S14" s="195">
        <v>2972650</v>
      </c>
      <c r="T14" s="195">
        <v>0</v>
      </c>
      <c r="U14" s="195">
        <v>705600</v>
      </c>
      <c r="V14" s="195">
        <v>881800</v>
      </c>
      <c r="W14" s="195">
        <f t="shared" si="0"/>
        <v>7454503</v>
      </c>
    </row>
    <row r="15" spans="1:23" x14ac:dyDescent="0.2">
      <c r="A15" s="196" t="s">
        <v>241</v>
      </c>
      <c r="B15" s="197">
        <v>426112</v>
      </c>
      <c r="C15" s="197">
        <v>0</v>
      </c>
      <c r="D15" s="197">
        <v>520646</v>
      </c>
      <c r="E15" s="197">
        <v>0</v>
      </c>
      <c r="F15" s="197">
        <v>16732813</v>
      </c>
      <c r="G15" s="197">
        <v>79407317</v>
      </c>
      <c r="H15" s="197">
        <v>63338632</v>
      </c>
      <c r="I15" s="197">
        <v>36700393</v>
      </c>
      <c r="J15" s="197">
        <v>17555450</v>
      </c>
      <c r="K15" s="197">
        <v>31586935</v>
      </c>
      <c r="L15" s="197">
        <v>15049123</v>
      </c>
      <c r="M15" s="197">
        <v>26242174</v>
      </c>
      <c r="N15" s="197">
        <v>0</v>
      </c>
      <c r="O15" s="197">
        <v>66904850</v>
      </c>
      <c r="P15" s="197">
        <v>50195634</v>
      </c>
      <c r="Q15" s="197">
        <v>18458535</v>
      </c>
      <c r="R15" s="197">
        <v>4937224</v>
      </c>
      <c r="S15" s="197">
        <v>12674602</v>
      </c>
      <c r="T15" s="197">
        <v>6741313</v>
      </c>
      <c r="U15" s="197">
        <v>67334863</v>
      </c>
      <c r="V15" s="197">
        <v>5296532</v>
      </c>
      <c r="W15" s="195">
        <f t="shared" si="0"/>
        <v>520103148</v>
      </c>
    </row>
    <row r="16" spans="1:23" ht="38.25" x14ac:dyDescent="0.2">
      <c r="A16" s="196" t="s">
        <v>242</v>
      </c>
      <c r="B16" s="197">
        <v>107717</v>
      </c>
      <c r="C16" s="197">
        <v>0</v>
      </c>
      <c r="D16" s="197">
        <v>99121</v>
      </c>
      <c r="E16" s="197">
        <v>0</v>
      </c>
      <c r="F16" s="197">
        <v>3697140</v>
      </c>
      <c r="G16" s="197">
        <v>18467981</v>
      </c>
      <c r="H16" s="197">
        <v>14867563</v>
      </c>
      <c r="I16" s="197">
        <v>8628330</v>
      </c>
      <c r="J16" s="197">
        <v>4119364</v>
      </c>
      <c r="K16" s="197">
        <v>7256818</v>
      </c>
      <c r="L16" s="197">
        <v>3478925</v>
      </c>
      <c r="M16" s="197">
        <v>6033720</v>
      </c>
      <c r="N16" s="197">
        <v>0</v>
      </c>
      <c r="O16" s="197">
        <v>14840322</v>
      </c>
      <c r="P16" s="197">
        <v>11917157</v>
      </c>
      <c r="Q16" s="197">
        <v>4193807</v>
      </c>
      <c r="R16" s="197">
        <v>1113866</v>
      </c>
      <c r="S16" s="197">
        <v>1548275</v>
      </c>
      <c r="T16" s="197">
        <v>1555626</v>
      </c>
      <c r="U16" s="197">
        <v>15468386</v>
      </c>
      <c r="V16" s="197">
        <v>1164721</v>
      </c>
      <c r="W16" s="195">
        <f t="shared" si="0"/>
        <v>118558839</v>
      </c>
    </row>
    <row r="17" spans="1:23" x14ac:dyDescent="0.2">
      <c r="A17" s="194" t="s">
        <v>423</v>
      </c>
      <c r="B17" s="195">
        <v>0</v>
      </c>
      <c r="C17" s="195">
        <v>0</v>
      </c>
      <c r="D17" s="195">
        <v>99121</v>
      </c>
      <c r="E17" s="195">
        <v>0</v>
      </c>
      <c r="F17" s="195">
        <v>3479231</v>
      </c>
      <c r="G17" s="195">
        <v>16581285</v>
      </c>
      <c r="H17" s="195">
        <v>13324290</v>
      </c>
      <c r="I17" s="195">
        <v>7729333</v>
      </c>
      <c r="J17" s="195">
        <v>3700442</v>
      </c>
      <c r="K17" s="195">
        <v>6782908</v>
      </c>
      <c r="L17" s="195">
        <v>3190380</v>
      </c>
      <c r="M17" s="195">
        <v>5607724</v>
      </c>
      <c r="N17" s="195">
        <v>0</v>
      </c>
      <c r="O17" s="195">
        <v>13566736</v>
      </c>
      <c r="P17" s="195">
        <v>10580016</v>
      </c>
      <c r="Q17" s="195">
        <v>3949393</v>
      </c>
      <c r="R17" s="195">
        <v>1060737</v>
      </c>
      <c r="S17" s="195">
        <v>1474403</v>
      </c>
      <c r="T17" s="195">
        <v>1438601</v>
      </c>
      <c r="U17" s="195">
        <v>14264108</v>
      </c>
      <c r="V17" s="195">
        <v>1128035</v>
      </c>
      <c r="W17" s="195">
        <f t="shared" si="0"/>
        <v>107956743</v>
      </c>
    </row>
    <row r="18" spans="1:23" x14ac:dyDescent="0.2">
      <c r="A18" s="194" t="s">
        <v>424</v>
      </c>
      <c r="B18" s="195">
        <v>0</v>
      </c>
      <c r="C18" s="195">
        <v>0</v>
      </c>
      <c r="D18" s="195">
        <v>0</v>
      </c>
      <c r="E18" s="195">
        <v>0</v>
      </c>
      <c r="F18" s="195">
        <v>13517</v>
      </c>
      <c r="G18" s="195">
        <v>567485</v>
      </c>
      <c r="H18" s="195">
        <v>472882</v>
      </c>
      <c r="I18" s="195">
        <v>276646</v>
      </c>
      <c r="J18" s="195">
        <v>125322</v>
      </c>
      <c r="K18" s="195">
        <v>30129</v>
      </c>
      <c r="L18" s="195">
        <v>21464</v>
      </c>
      <c r="M18" s="195">
        <v>28088</v>
      </c>
      <c r="N18" s="195">
        <v>0</v>
      </c>
      <c r="O18" s="195">
        <v>70956</v>
      </c>
      <c r="P18" s="195">
        <v>70956</v>
      </c>
      <c r="Q18" s="195">
        <v>7140</v>
      </c>
      <c r="R18" s="195">
        <v>0</v>
      </c>
      <c r="S18" s="195">
        <v>1983</v>
      </c>
      <c r="T18" s="195">
        <v>24255</v>
      </c>
      <c r="U18" s="195">
        <v>11462</v>
      </c>
      <c r="V18" s="195">
        <v>715</v>
      </c>
      <c r="W18" s="195">
        <f t="shared" si="0"/>
        <v>1723000</v>
      </c>
    </row>
    <row r="19" spans="1:23" x14ac:dyDescent="0.2">
      <c r="A19" s="194" t="s">
        <v>425</v>
      </c>
      <c r="B19" s="195">
        <v>71881</v>
      </c>
      <c r="C19" s="195">
        <v>0</v>
      </c>
      <c r="D19" s="195">
        <v>0</v>
      </c>
      <c r="E19" s="195">
        <v>0</v>
      </c>
      <c r="F19" s="195">
        <v>92739</v>
      </c>
      <c r="G19" s="195">
        <v>408394</v>
      </c>
      <c r="H19" s="195">
        <v>333947</v>
      </c>
      <c r="I19" s="195">
        <v>194518</v>
      </c>
      <c r="J19" s="195">
        <v>90688</v>
      </c>
      <c r="K19" s="195">
        <v>165829</v>
      </c>
      <c r="L19" s="195">
        <v>82337</v>
      </c>
      <c r="M19" s="195">
        <v>141447</v>
      </c>
      <c r="N19" s="195">
        <v>0</v>
      </c>
      <c r="O19" s="195">
        <v>369430</v>
      </c>
      <c r="P19" s="195">
        <v>312449</v>
      </c>
      <c r="Q19" s="195">
        <v>86181</v>
      </c>
      <c r="R19" s="195">
        <v>23403</v>
      </c>
      <c r="S19" s="195">
        <v>34212</v>
      </c>
      <c r="T19" s="195">
        <v>34452</v>
      </c>
      <c r="U19" s="195">
        <v>400246</v>
      </c>
      <c r="V19" s="195">
        <v>17054</v>
      </c>
      <c r="W19" s="195">
        <f t="shared" si="0"/>
        <v>2859207</v>
      </c>
    </row>
    <row r="20" spans="1:23" x14ac:dyDescent="0.2">
      <c r="A20" s="194" t="s">
        <v>426</v>
      </c>
      <c r="B20" s="195">
        <v>0</v>
      </c>
      <c r="C20" s="195">
        <v>0</v>
      </c>
      <c r="D20" s="195">
        <v>0</v>
      </c>
      <c r="E20" s="195">
        <v>0</v>
      </c>
      <c r="F20" s="195">
        <v>12290</v>
      </c>
      <c r="G20" s="195">
        <v>473334</v>
      </c>
      <c r="H20" s="195">
        <v>378709</v>
      </c>
      <c r="I20" s="195">
        <v>219459</v>
      </c>
      <c r="J20" s="195">
        <v>105764</v>
      </c>
      <c r="K20" s="195">
        <v>100284</v>
      </c>
      <c r="L20" s="195">
        <v>96529</v>
      </c>
      <c r="M20" s="195">
        <v>104912</v>
      </c>
      <c r="N20" s="195">
        <v>0</v>
      </c>
      <c r="O20" s="195">
        <v>444507</v>
      </c>
      <c r="P20" s="195">
        <v>636049</v>
      </c>
      <c r="Q20" s="195">
        <v>58757</v>
      </c>
      <c r="R20" s="195">
        <v>4651</v>
      </c>
      <c r="S20" s="195">
        <v>1022</v>
      </c>
      <c r="T20" s="195">
        <v>21409</v>
      </c>
      <c r="U20" s="195">
        <v>363803</v>
      </c>
      <c r="V20" s="195">
        <v>645</v>
      </c>
      <c r="W20" s="195">
        <f t="shared" si="0"/>
        <v>3022124</v>
      </c>
    </row>
    <row r="21" spans="1:23" ht="25.5" x14ac:dyDescent="0.2">
      <c r="A21" s="194" t="s">
        <v>427</v>
      </c>
      <c r="B21" s="195">
        <v>35836</v>
      </c>
      <c r="C21" s="195">
        <v>0</v>
      </c>
      <c r="D21" s="195">
        <v>0</v>
      </c>
      <c r="E21" s="195">
        <v>0</v>
      </c>
      <c r="F21" s="195">
        <v>99363</v>
      </c>
      <c r="G21" s="195">
        <v>437483</v>
      </c>
      <c r="H21" s="195">
        <v>357735</v>
      </c>
      <c r="I21" s="195">
        <v>208374</v>
      </c>
      <c r="J21" s="195">
        <v>97148</v>
      </c>
      <c r="K21" s="195">
        <v>177668</v>
      </c>
      <c r="L21" s="195">
        <v>88215</v>
      </c>
      <c r="M21" s="195">
        <v>151549</v>
      </c>
      <c r="N21" s="195">
        <v>0</v>
      </c>
      <c r="O21" s="195">
        <v>388693</v>
      </c>
      <c r="P21" s="195">
        <v>317687</v>
      </c>
      <c r="Q21" s="195">
        <v>92336</v>
      </c>
      <c r="R21" s="195">
        <v>25075</v>
      </c>
      <c r="S21" s="195">
        <v>36655</v>
      </c>
      <c r="T21" s="195">
        <v>36909</v>
      </c>
      <c r="U21" s="195">
        <v>428767</v>
      </c>
      <c r="V21" s="195">
        <v>18272</v>
      </c>
      <c r="W21" s="195">
        <f t="shared" si="0"/>
        <v>2997765</v>
      </c>
    </row>
    <row r="22" spans="1:23" x14ac:dyDescent="0.2">
      <c r="A22" s="194" t="s">
        <v>428</v>
      </c>
      <c r="B22" s="195">
        <v>0</v>
      </c>
      <c r="C22" s="195">
        <v>0</v>
      </c>
      <c r="D22" s="195">
        <v>0</v>
      </c>
      <c r="E22" s="195">
        <v>0</v>
      </c>
      <c r="F22" s="195">
        <v>106414</v>
      </c>
      <c r="G22" s="195">
        <v>1236072</v>
      </c>
      <c r="H22" s="195">
        <v>987781</v>
      </c>
      <c r="I22" s="195">
        <v>590091</v>
      </c>
      <c r="J22" s="195">
        <v>276285</v>
      </c>
      <c r="K22" s="195">
        <v>142367</v>
      </c>
      <c r="L22" s="195">
        <v>42989</v>
      </c>
      <c r="M22" s="195">
        <v>80692</v>
      </c>
      <c r="N22" s="195">
        <v>0</v>
      </c>
      <c r="O22" s="195">
        <v>127778</v>
      </c>
      <c r="P22" s="195">
        <v>62952</v>
      </c>
      <c r="Q22" s="195">
        <v>198531</v>
      </c>
      <c r="R22" s="195">
        <v>0</v>
      </c>
      <c r="S22" s="195">
        <v>2622</v>
      </c>
      <c r="T22" s="195">
        <v>55997</v>
      </c>
      <c r="U22" s="195">
        <v>27391</v>
      </c>
      <c r="V22" s="195">
        <v>1688</v>
      </c>
      <c r="W22" s="195">
        <f t="shared" si="0"/>
        <v>3939650</v>
      </c>
    </row>
    <row r="23" spans="1:23" ht="25.5" x14ac:dyDescent="0.2">
      <c r="A23" s="194" t="s">
        <v>429</v>
      </c>
      <c r="B23" s="195">
        <v>0</v>
      </c>
      <c r="C23" s="195">
        <v>0</v>
      </c>
      <c r="D23" s="195">
        <v>0</v>
      </c>
      <c r="E23" s="195">
        <v>0</v>
      </c>
      <c r="F23" s="195">
        <v>620837</v>
      </c>
      <c r="G23" s="195">
        <v>19271706</v>
      </c>
      <c r="H23" s="195">
        <v>16216063</v>
      </c>
      <c r="I23" s="195">
        <v>9477985</v>
      </c>
      <c r="J23" s="195">
        <v>4510060</v>
      </c>
      <c r="K23" s="195">
        <v>1289083</v>
      </c>
      <c r="L23" s="195">
        <v>709003</v>
      </c>
      <c r="M23" s="195">
        <v>821077</v>
      </c>
      <c r="N23" s="195">
        <v>0</v>
      </c>
      <c r="O23" s="195">
        <v>1134342</v>
      </c>
      <c r="P23" s="195">
        <v>833145</v>
      </c>
      <c r="Q23" s="195">
        <v>839037</v>
      </c>
      <c r="R23" s="195">
        <v>213830</v>
      </c>
      <c r="S23" s="195">
        <v>557853</v>
      </c>
      <c r="T23" s="195">
        <v>909864</v>
      </c>
      <c r="U23" s="195">
        <v>671144</v>
      </c>
      <c r="V23" s="195">
        <v>33316</v>
      </c>
      <c r="W23" s="195">
        <f t="shared" si="0"/>
        <v>58108345</v>
      </c>
    </row>
    <row r="24" spans="1:23" x14ac:dyDescent="0.2">
      <c r="A24" s="194" t="s">
        <v>430</v>
      </c>
      <c r="B24" s="195">
        <v>0</v>
      </c>
      <c r="C24" s="195">
        <v>0</v>
      </c>
      <c r="D24" s="195">
        <v>0</v>
      </c>
      <c r="E24" s="195">
        <v>0</v>
      </c>
      <c r="F24" s="195">
        <v>727251</v>
      </c>
      <c r="G24" s="195">
        <v>20507778</v>
      </c>
      <c r="H24" s="195">
        <v>17203844</v>
      </c>
      <c r="I24" s="195">
        <v>10068076</v>
      </c>
      <c r="J24" s="195">
        <v>4786345</v>
      </c>
      <c r="K24" s="195">
        <v>1431450</v>
      </c>
      <c r="L24" s="195">
        <v>751992</v>
      </c>
      <c r="M24" s="195">
        <v>901769</v>
      </c>
      <c r="N24" s="195">
        <v>0</v>
      </c>
      <c r="O24" s="195">
        <v>1262120</v>
      </c>
      <c r="P24" s="195">
        <v>896097</v>
      </c>
      <c r="Q24" s="195">
        <v>1037568</v>
      </c>
      <c r="R24" s="195">
        <v>213830</v>
      </c>
      <c r="S24" s="195">
        <v>560475</v>
      </c>
      <c r="T24" s="195">
        <v>965861</v>
      </c>
      <c r="U24" s="195">
        <v>698535</v>
      </c>
      <c r="V24" s="195">
        <v>35004</v>
      </c>
      <c r="W24" s="195">
        <f t="shared" si="0"/>
        <v>62047995</v>
      </c>
    </row>
    <row r="25" spans="1:23" ht="25.5" x14ac:dyDescent="0.2">
      <c r="A25" s="194" t="s">
        <v>431</v>
      </c>
      <c r="B25" s="195">
        <v>0</v>
      </c>
      <c r="C25" s="195">
        <v>0</v>
      </c>
      <c r="D25" s="195">
        <v>0</v>
      </c>
      <c r="E25" s="195">
        <v>0</v>
      </c>
      <c r="F25" s="195">
        <v>148962</v>
      </c>
      <c r="G25" s="195">
        <v>776662</v>
      </c>
      <c r="H25" s="195">
        <v>620837</v>
      </c>
      <c r="I25" s="195">
        <v>359692</v>
      </c>
      <c r="J25" s="195">
        <v>173584</v>
      </c>
      <c r="K25" s="195">
        <v>161008</v>
      </c>
      <c r="L25" s="195">
        <v>27028</v>
      </c>
      <c r="M25" s="195">
        <v>337396</v>
      </c>
      <c r="N25" s="195">
        <v>0</v>
      </c>
      <c r="O25" s="195">
        <v>789492</v>
      </c>
      <c r="P25" s="195">
        <v>719677</v>
      </c>
      <c r="Q25" s="195">
        <v>103742</v>
      </c>
      <c r="R25" s="195">
        <v>0</v>
      </c>
      <c r="S25" s="195">
        <v>102933</v>
      </c>
      <c r="T25" s="195">
        <v>35171</v>
      </c>
      <c r="U25" s="195">
        <v>20469</v>
      </c>
      <c r="V25" s="195">
        <v>1060</v>
      </c>
      <c r="W25" s="195">
        <f t="shared" si="0"/>
        <v>4377713</v>
      </c>
    </row>
    <row r="26" spans="1:23" ht="25.5" x14ac:dyDescent="0.2">
      <c r="A26" s="194" t="s">
        <v>432</v>
      </c>
      <c r="B26" s="195">
        <v>48000</v>
      </c>
      <c r="C26" s="195">
        <v>0</v>
      </c>
      <c r="D26" s="195">
        <v>0</v>
      </c>
      <c r="E26" s="195">
        <v>0</v>
      </c>
      <c r="F26" s="195">
        <v>58176</v>
      </c>
      <c r="G26" s="195">
        <v>462406</v>
      </c>
      <c r="H26" s="195">
        <v>370996</v>
      </c>
      <c r="I26" s="195">
        <v>215132</v>
      </c>
      <c r="J26" s="195">
        <v>103240</v>
      </c>
      <c r="K26" s="195">
        <v>69162</v>
      </c>
      <c r="L26" s="195">
        <v>16213</v>
      </c>
      <c r="M26" s="195">
        <v>119899</v>
      </c>
      <c r="N26" s="195">
        <v>0</v>
      </c>
      <c r="O26" s="195">
        <v>708620</v>
      </c>
      <c r="P26" s="195">
        <v>467325</v>
      </c>
      <c r="Q26" s="195">
        <v>41538</v>
      </c>
      <c r="R26" s="195">
        <v>117235</v>
      </c>
      <c r="S26" s="195">
        <v>68552</v>
      </c>
      <c r="T26" s="195">
        <v>20837</v>
      </c>
      <c r="U26" s="195">
        <v>58476</v>
      </c>
      <c r="V26" s="195">
        <v>2989</v>
      </c>
      <c r="W26" s="195">
        <f t="shared" si="0"/>
        <v>2948796</v>
      </c>
    </row>
    <row r="27" spans="1:23" ht="25.5" x14ac:dyDescent="0.2">
      <c r="A27" s="194" t="s">
        <v>433</v>
      </c>
      <c r="B27" s="195">
        <v>48000</v>
      </c>
      <c r="C27" s="195">
        <v>0</v>
      </c>
      <c r="D27" s="195">
        <v>0</v>
      </c>
      <c r="E27" s="195">
        <v>0</v>
      </c>
      <c r="F27" s="195">
        <v>207138</v>
      </c>
      <c r="G27" s="195">
        <v>1239068</v>
      </c>
      <c r="H27" s="195">
        <v>991833</v>
      </c>
      <c r="I27" s="195">
        <v>574824</v>
      </c>
      <c r="J27" s="195">
        <v>276824</v>
      </c>
      <c r="K27" s="195">
        <v>230170</v>
      </c>
      <c r="L27" s="195">
        <v>43241</v>
      </c>
      <c r="M27" s="195">
        <v>457295</v>
      </c>
      <c r="N27" s="195">
        <v>0</v>
      </c>
      <c r="O27" s="195">
        <v>1498112</v>
      </c>
      <c r="P27" s="195">
        <v>1187002</v>
      </c>
      <c r="Q27" s="195">
        <v>145280</v>
      </c>
      <c r="R27" s="195">
        <v>117235</v>
      </c>
      <c r="S27" s="195">
        <v>171485</v>
      </c>
      <c r="T27" s="195">
        <v>56008</v>
      </c>
      <c r="U27" s="195">
        <v>78945</v>
      </c>
      <c r="V27" s="195">
        <v>4049</v>
      </c>
      <c r="W27" s="195">
        <f t="shared" si="0"/>
        <v>7326509</v>
      </c>
    </row>
    <row r="28" spans="1:23" x14ac:dyDescent="0.2">
      <c r="A28" s="194" t="s">
        <v>434</v>
      </c>
      <c r="B28" s="195">
        <v>0</v>
      </c>
      <c r="C28" s="195">
        <v>0</v>
      </c>
      <c r="D28" s="195">
        <v>0</v>
      </c>
      <c r="E28" s="195">
        <v>0</v>
      </c>
      <c r="F28" s="195">
        <v>420364</v>
      </c>
      <c r="G28" s="195">
        <v>5487674</v>
      </c>
      <c r="H28" s="195">
        <v>4344438</v>
      </c>
      <c r="I28" s="195">
        <v>2511158</v>
      </c>
      <c r="J28" s="195">
        <v>1229809</v>
      </c>
      <c r="K28" s="195">
        <v>279266</v>
      </c>
      <c r="L28" s="195">
        <v>187209</v>
      </c>
      <c r="M28" s="195">
        <v>1449023</v>
      </c>
      <c r="N28" s="195">
        <v>0</v>
      </c>
      <c r="O28" s="195">
        <v>598402</v>
      </c>
      <c r="P28" s="195">
        <v>526300</v>
      </c>
      <c r="Q28" s="195">
        <v>1332400</v>
      </c>
      <c r="R28" s="195">
        <v>790618</v>
      </c>
      <c r="S28" s="195">
        <v>678438</v>
      </c>
      <c r="T28" s="195">
        <v>251672</v>
      </c>
      <c r="U28" s="195">
        <v>123953</v>
      </c>
      <c r="V28" s="195">
        <v>7621</v>
      </c>
      <c r="W28" s="195">
        <f t="shared" si="0"/>
        <v>20218345</v>
      </c>
    </row>
    <row r="29" spans="1:23" x14ac:dyDescent="0.2">
      <c r="A29" s="194" t="s">
        <v>435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0</v>
      </c>
      <c r="K29" s="195">
        <v>0</v>
      </c>
      <c r="L29" s="195">
        <v>0</v>
      </c>
      <c r="M29" s="195">
        <v>3256472</v>
      </c>
      <c r="N29" s="195">
        <v>79772</v>
      </c>
      <c r="O29" s="195">
        <v>7394</v>
      </c>
      <c r="P29" s="195">
        <v>0</v>
      </c>
      <c r="Q29" s="195">
        <v>0</v>
      </c>
      <c r="R29" s="195">
        <v>0</v>
      </c>
      <c r="S29" s="195">
        <v>0</v>
      </c>
      <c r="T29" s="195">
        <v>42070580</v>
      </c>
      <c r="U29" s="195">
        <v>0</v>
      </c>
      <c r="V29" s="195">
        <v>0</v>
      </c>
      <c r="W29" s="195">
        <f t="shared" si="0"/>
        <v>45414218</v>
      </c>
    </row>
    <row r="30" spans="1:23" x14ac:dyDescent="0.2">
      <c r="A30" s="194" t="s">
        <v>436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4067</v>
      </c>
      <c r="N30" s="195">
        <v>0</v>
      </c>
      <c r="O30" s="195">
        <v>32177</v>
      </c>
      <c r="P30" s="195">
        <v>9778</v>
      </c>
      <c r="Q30" s="195">
        <v>760560</v>
      </c>
      <c r="R30" s="195">
        <v>0</v>
      </c>
      <c r="S30" s="195">
        <v>0</v>
      </c>
      <c r="T30" s="195">
        <v>0</v>
      </c>
      <c r="U30" s="195">
        <v>0</v>
      </c>
      <c r="V30" s="195">
        <v>3481720</v>
      </c>
      <c r="W30" s="195">
        <f t="shared" si="0"/>
        <v>4288302</v>
      </c>
    </row>
    <row r="31" spans="1:23" ht="25.5" x14ac:dyDescent="0.2">
      <c r="A31" s="194" t="s">
        <v>437</v>
      </c>
      <c r="B31" s="195">
        <v>0</v>
      </c>
      <c r="C31" s="195">
        <v>0</v>
      </c>
      <c r="D31" s="195">
        <v>0</v>
      </c>
      <c r="E31" s="195">
        <v>0</v>
      </c>
      <c r="F31" s="195">
        <v>1077818</v>
      </c>
      <c r="G31" s="195">
        <v>1908085</v>
      </c>
      <c r="H31" s="195">
        <v>1565324</v>
      </c>
      <c r="I31" s="195">
        <v>912460</v>
      </c>
      <c r="J31" s="195">
        <v>423313</v>
      </c>
      <c r="K31" s="195">
        <v>118499</v>
      </c>
      <c r="L31" s="195">
        <v>69972</v>
      </c>
      <c r="M31" s="195">
        <v>357445</v>
      </c>
      <c r="N31" s="195">
        <v>0</v>
      </c>
      <c r="O31" s="195">
        <v>188760</v>
      </c>
      <c r="P31" s="195">
        <v>188759</v>
      </c>
      <c r="Q31" s="195">
        <v>298924</v>
      </c>
      <c r="R31" s="195">
        <v>0</v>
      </c>
      <c r="S31" s="195">
        <v>164163</v>
      </c>
      <c r="T31" s="195">
        <v>89922</v>
      </c>
      <c r="U31" s="195">
        <v>93740</v>
      </c>
      <c r="V31" s="195">
        <v>739640</v>
      </c>
      <c r="W31" s="195">
        <f t="shared" si="0"/>
        <v>8196824</v>
      </c>
    </row>
    <row r="32" spans="1:23" ht="25.5" x14ac:dyDescent="0.2">
      <c r="A32" s="194" t="s">
        <v>438</v>
      </c>
      <c r="B32" s="195">
        <v>15607522</v>
      </c>
      <c r="C32" s="195">
        <v>0</v>
      </c>
      <c r="D32" s="195">
        <v>0</v>
      </c>
      <c r="E32" s="195">
        <v>0</v>
      </c>
      <c r="F32" s="195">
        <v>2774</v>
      </c>
      <c r="G32" s="195">
        <v>1247399</v>
      </c>
      <c r="H32" s="195">
        <v>82466</v>
      </c>
      <c r="I32" s="195">
        <v>47649</v>
      </c>
      <c r="J32" s="195">
        <v>23390</v>
      </c>
      <c r="K32" s="195">
        <v>5302</v>
      </c>
      <c r="L32" s="195">
        <v>3548</v>
      </c>
      <c r="M32" s="195">
        <v>0</v>
      </c>
      <c r="N32" s="195">
        <v>0</v>
      </c>
      <c r="O32" s="195">
        <v>0</v>
      </c>
      <c r="P32" s="195">
        <v>0</v>
      </c>
      <c r="Q32" s="195">
        <v>1186</v>
      </c>
      <c r="R32" s="195">
        <v>0</v>
      </c>
      <c r="S32" s="195">
        <v>185</v>
      </c>
      <c r="T32" s="195">
        <v>4794</v>
      </c>
      <c r="U32" s="195">
        <v>2364</v>
      </c>
      <c r="V32" s="195">
        <v>145</v>
      </c>
      <c r="W32" s="195">
        <f t="shared" si="0"/>
        <v>17028724</v>
      </c>
    </row>
    <row r="33" spans="1:23" ht="25.5" x14ac:dyDescent="0.2">
      <c r="A33" s="194" t="s">
        <v>439</v>
      </c>
      <c r="B33" s="195">
        <v>0</v>
      </c>
      <c r="C33" s="195">
        <v>0</v>
      </c>
      <c r="D33" s="195">
        <v>0</v>
      </c>
      <c r="E33" s="195">
        <v>0</v>
      </c>
      <c r="F33" s="195">
        <v>129683</v>
      </c>
      <c r="G33" s="195">
        <v>3084555</v>
      </c>
      <c r="H33" s="195">
        <v>2395864</v>
      </c>
      <c r="I33" s="195">
        <v>1403143</v>
      </c>
      <c r="J33" s="195">
        <v>669041</v>
      </c>
      <c r="K33" s="195">
        <v>208971</v>
      </c>
      <c r="L33" s="195">
        <v>104409</v>
      </c>
      <c r="M33" s="195">
        <v>426412</v>
      </c>
      <c r="N33" s="195">
        <v>0</v>
      </c>
      <c r="O33" s="195">
        <v>1175076</v>
      </c>
      <c r="P33" s="195">
        <v>2150204</v>
      </c>
      <c r="Q33" s="195">
        <v>599556</v>
      </c>
      <c r="R33" s="195">
        <v>1700</v>
      </c>
      <c r="S33" s="195">
        <v>116075</v>
      </c>
      <c r="T33" s="195">
        <v>137120</v>
      </c>
      <c r="U33" s="195">
        <v>123478</v>
      </c>
      <c r="V33" s="195">
        <v>4080</v>
      </c>
      <c r="W33" s="195">
        <f t="shared" si="0"/>
        <v>12729367</v>
      </c>
    </row>
    <row r="34" spans="1:23" x14ac:dyDescent="0.2">
      <c r="A34" s="194" t="s">
        <v>440</v>
      </c>
      <c r="B34" s="195">
        <v>1667707</v>
      </c>
      <c r="C34" s="195">
        <v>0</v>
      </c>
      <c r="D34" s="195">
        <v>0</v>
      </c>
      <c r="E34" s="195">
        <v>0</v>
      </c>
      <c r="F34" s="195">
        <v>806087</v>
      </c>
      <c r="G34" s="195">
        <v>4547848</v>
      </c>
      <c r="H34" s="195">
        <v>3673684</v>
      </c>
      <c r="I34" s="195">
        <v>2133002</v>
      </c>
      <c r="J34" s="195">
        <v>1017316</v>
      </c>
      <c r="K34" s="195">
        <v>316728</v>
      </c>
      <c r="L34" s="195">
        <v>161184</v>
      </c>
      <c r="M34" s="195">
        <v>934314</v>
      </c>
      <c r="N34" s="195">
        <v>0</v>
      </c>
      <c r="O34" s="195">
        <v>646889</v>
      </c>
      <c r="P34" s="195">
        <v>471519</v>
      </c>
      <c r="Q34" s="195">
        <v>3040990</v>
      </c>
      <c r="R34" s="195">
        <v>47180</v>
      </c>
      <c r="S34" s="195">
        <v>188278</v>
      </c>
      <c r="T34" s="195">
        <v>1522612</v>
      </c>
      <c r="U34" s="195">
        <v>2401634</v>
      </c>
      <c r="V34" s="195">
        <v>6141</v>
      </c>
      <c r="W34" s="195">
        <f t="shared" si="0"/>
        <v>23583113</v>
      </c>
    </row>
    <row r="35" spans="1:23" x14ac:dyDescent="0.2">
      <c r="A35" s="194" t="s">
        <v>441</v>
      </c>
      <c r="B35" s="195">
        <v>0</v>
      </c>
      <c r="C35" s="195">
        <v>0</v>
      </c>
      <c r="D35" s="195">
        <v>0</v>
      </c>
      <c r="E35" s="195">
        <v>0</v>
      </c>
      <c r="F35" s="195">
        <v>9064</v>
      </c>
      <c r="G35" s="195">
        <v>288365</v>
      </c>
      <c r="H35" s="195">
        <v>288222</v>
      </c>
      <c r="I35" s="195">
        <v>167436</v>
      </c>
      <c r="J35" s="195">
        <v>79426</v>
      </c>
      <c r="K35" s="195">
        <v>18459</v>
      </c>
      <c r="L35" s="195">
        <v>12695</v>
      </c>
      <c r="M35" s="195">
        <v>5826</v>
      </c>
      <c r="N35" s="195">
        <v>0</v>
      </c>
      <c r="O35" s="195">
        <v>14005</v>
      </c>
      <c r="P35" s="195">
        <v>14004</v>
      </c>
      <c r="Q35" s="195">
        <v>4234</v>
      </c>
      <c r="R35" s="195">
        <v>0</v>
      </c>
      <c r="S35" s="195">
        <v>173728</v>
      </c>
      <c r="T35" s="195">
        <v>15901</v>
      </c>
      <c r="U35" s="195">
        <v>7709</v>
      </c>
      <c r="V35" s="195">
        <v>477</v>
      </c>
      <c r="W35" s="195">
        <f t="shared" si="0"/>
        <v>1099551</v>
      </c>
    </row>
    <row r="36" spans="1:23" ht="25.5" x14ac:dyDescent="0.2">
      <c r="A36" s="194" t="s">
        <v>442</v>
      </c>
      <c r="B36" s="195">
        <v>17275229</v>
      </c>
      <c r="C36" s="195">
        <v>0</v>
      </c>
      <c r="D36" s="195">
        <v>0</v>
      </c>
      <c r="E36" s="195">
        <v>0</v>
      </c>
      <c r="F36" s="195">
        <v>2436726</v>
      </c>
      <c r="G36" s="195">
        <v>16275561</v>
      </c>
      <c r="H36" s="195">
        <v>12061776</v>
      </c>
      <c r="I36" s="195">
        <v>7007412</v>
      </c>
      <c r="J36" s="195">
        <v>3362869</v>
      </c>
      <c r="K36" s="195">
        <v>928766</v>
      </c>
      <c r="L36" s="195">
        <v>526322</v>
      </c>
      <c r="M36" s="195">
        <v>6427733</v>
      </c>
      <c r="N36" s="195">
        <v>79772</v>
      </c>
      <c r="O36" s="195">
        <v>2648698</v>
      </c>
      <c r="P36" s="195">
        <v>3346560</v>
      </c>
      <c r="Q36" s="195">
        <v>6033616</v>
      </c>
      <c r="R36" s="195">
        <v>839498</v>
      </c>
      <c r="S36" s="195">
        <v>1147139</v>
      </c>
      <c r="T36" s="195">
        <v>44076700</v>
      </c>
      <c r="U36" s="195">
        <v>2745169</v>
      </c>
      <c r="V36" s="195">
        <v>4239347</v>
      </c>
      <c r="W36" s="195">
        <f t="shared" si="0"/>
        <v>131458893</v>
      </c>
    </row>
    <row r="37" spans="1:23" x14ac:dyDescent="0.2">
      <c r="A37" s="194" t="s">
        <v>443</v>
      </c>
      <c r="B37" s="195">
        <v>0</v>
      </c>
      <c r="C37" s="195">
        <v>0</v>
      </c>
      <c r="D37" s="195">
        <v>0</v>
      </c>
      <c r="E37" s="195">
        <v>0</v>
      </c>
      <c r="F37" s="195">
        <v>25077</v>
      </c>
      <c r="G37" s="195">
        <v>40690</v>
      </c>
      <c r="H37" s="195">
        <v>29559</v>
      </c>
      <c r="I37" s="195">
        <v>17062</v>
      </c>
      <c r="J37" s="195">
        <v>8429</v>
      </c>
      <c r="K37" s="195">
        <v>24345</v>
      </c>
      <c r="L37" s="195">
        <v>1266</v>
      </c>
      <c r="M37" s="195">
        <v>47063</v>
      </c>
      <c r="N37" s="195">
        <v>0</v>
      </c>
      <c r="O37" s="195">
        <v>87003</v>
      </c>
      <c r="P37" s="195">
        <v>433219</v>
      </c>
      <c r="Q37" s="195">
        <v>12463</v>
      </c>
      <c r="R37" s="195">
        <v>0</v>
      </c>
      <c r="S37" s="195">
        <v>212</v>
      </c>
      <c r="T37" s="195">
        <v>1735</v>
      </c>
      <c r="U37" s="195">
        <v>16268</v>
      </c>
      <c r="V37" s="195">
        <v>53</v>
      </c>
      <c r="W37" s="195">
        <f t="shared" si="0"/>
        <v>744444</v>
      </c>
    </row>
    <row r="38" spans="1:23" ht="25.5" x14ac:dyDescent="0.2">
      <c r="A38" s="194" t="s">
        <v>444</v>
      </c>
      <c r="B38" s="195">
        <v>0</v>
      </c>
      <c r="C38" s="195">
        <v>0</v>
      </c>
      <c r="D38" s="195">
        <v>0</v>
      </c>
      <c r="E38" s="195">
        <v>0</v>
      </c>
      <c r="F38" s="195">
        <v>1682</v>
      </c>
      <c r="G38" s="195">
        <v>63222</v>
      </c>
      <c r="H38" s="195">
        <v>49959</v>
      </c>
      <c r="I38" s="195">
        <v>28864</v>
      </c>
      <c r="J38" s="195">
        <v>14175</v>
      </c>
      <c r="K38" s="195">
        <v>13903</v>
      </c>
      <c r="L38" s="195">
        <v>2149</v>
      </c>
      <c r="M38" s="195">
        <v>11813</v>
      </c>
      <c r="N38" s="195">
        <v>0</v>
      </c>
      <c r="O38" s="195">
        <v>35770</v>
      </c>
      <c r="P38" s="195">
        <v>35769</v>
      </c>
      <c r="Q38" s="195">
        <v>7811</v>
      </c>
      <c r="R38" s="195">
        <v>0</v>
      </c>
      <c r="S38" s="195">
        <v>7163</v>
      </c>
      <c r="T38" s="195">
        <v>2906</v>
      </c>
      <c r="U38" s="195">
        <v>12249</v>
      </c>
      <c r="V38" s="195">
        <v>88</v>
      </c>
      <c r="W38" s="195">
        <f t="shared" si="0"/>
        <v>287523</v>
      </c>
    </row>
    <row r="39" spans="1:23" ht="25.5" x14ac:dyDescent="0.2">
      <c r="A39" s="194" t="s">
        <v>445</v>
      </c>
      <c r="B39" s="195">
        <v>0</v>
      </c>
      <c r="C39" s="195">
        <v>0</v>
      </c>
      <c r="D39" s="195">
        <v>0</v>
      </c>
      <c r="E39" s="195">
        <v>0</v>
      </c>
      <c r="F39" s="195">
        <v>26759</v>
      </c>
      <c r="G39" s="195">
        <v>103912</v>
      </c>
      <c r="H39" s="195">
        <v>79518</v>
      </c>
      <c r="I39" s="195">
        <v>45926</v>
      </c>
      <c r="J39" s="195">
        <v>22604</v>
      </c>
      <c r="K39" s="195">
        <v>38248</v>
      </c>
      <c r="L39" s="195">
        <v>3415</v>
      </c>
      <c r="M39" s="195">
        <v>58876</v>
      </c>
      <c r="N39" s="195">
        <v>0</v>
      </c>
      <c r="O39" s="195">
        <v>122773</v>
      </c>
      <c r="P39" s="195">
        <v>468988</v>
      </c>
      <c r="Q39" s="195">
        <v>20274</v>
      </c>
      <c r="R39" s="195">
        <v>0</v>
      </c>
      <c r="S39" s="195">
        <v>7375</v>
      </c>
      <c r="T39" s="195">
        <v>4641</v>
      </c>
      <c r="U39" s="195">
        <v>28517</v>
      </c>
      <c r="V39" s="195">
        <v>141</v>
      </c>
      <c r="W39" s="195">
        <f t="shared" si="0"/>
        <v>1031967</v>
      </c>
    </row>
    <row r="40" spans="1:23" ht="25.5" x14ac:dyDescent="0.2">
      <c r="A40" s="194" t="s">
        <v>446</v>
      </c>
      <c r="B40" s="195">
        <v>169731</v>
      </c>
      <c r="C40" s="195">
        <v>0</v>
      </c>
      <c r="D40" s="195">
        <v>0</v>
      </c>
      <c r="E40" s="195">
        <v>0</v>
      </c>
      <c r="F40" s="195">
        <v>529436</v>
      </c>
      <c r="G40" s="195">
        <v>7417634</v>
      </c>
      <c r="H40" s="195">
        <v>5611325</v>
      </c>
      <c r="I40" s="195">
        <v>3274128</v>
      </c>
      <c r="J40" s="195">
        <v>1564988</v>
      </c>
      <c r="K40" s="195">
        <v>498873</v>
      </c>
      <c r="L40" s="195">
        <v>244786</v>
      </c>
      <c r="M40" s="195">
        <v>1643133</v>
      </c>
      <c r="N40" s="195">
        <v>21539</v>
      </c>
      <c r="O40" s="195">
        <v>892923</v>
      </c>
      <c r="P40" s="195">
        <v>635046</v>
      </c>
      <c r="Q40" s="195">
        <v>683873</v>
      </c>
      <c r="R40" s="195">
        <v>313998</v>
      </c>
      <c r="S40" s="195">
        <v>419871</v>
      </c>
      <c r="T40" s="195">
        <v>11761510</v>
      </c>
      <c r="U40" s="195">
        <v>264938</v>
      </c>
      <c r="V40" s="195">
        <v>1148765</v>
      </c>
      <c r="W40" s="195">
        <f t="shared" si="0"/>
        <v>37096497</v>
      </c>
    </row>
    <row r="41" spans="1:23" ht="25.5" x14ac:dyDescent="0.2">
      <c r="A41" s="194" t="s">
        <v>447</v>
      </c>
      <c r="B41" s="195">
        <v>0</v>
      </c>
      <c r="C41" s="195">
        <v>0</v>
      </c>
      <c r="D41" s="195">
        <v>0</v>
      </c>
      <c r="E41" s="195">
        <v>0</v>
      </c>
      <c r="F41" s="195">
        <v>17260</v>
      </c>
      <c r="G41" s="195">
        <v>724614</v>
      </c>
      <c r="H41" s="195">
        <v>603815</v>
      </c>
      <c r="I41" s="195">
        <v>353244</v>
      </c>
      <c r="J41" s="195">
        <v>160021</v>
      </c>
      <c r="K41" s="195">
        <v>38471</v>
      </c>
      <c r="L41" s="195">
        <v>27407</v>
      </c>
      <c r="M41" s="195">
        <v>0</v>
      </c>
      <c r="N41" s="195">
        <v>0</v>
      </c>
      <c r="O41" s="195">
        <v>0</v>
      </c>
      <c r="P41" s="195">
        <v>0</v>
      </c>
      <c r="Q41" s="195">
        <v>9116</v>
      </c>
      <c r="R41" s="195">
        <v>0</v>
      </c>
      <c r="S41" s="195">
        <v>2533</v>
      </c>
      <c r="T41" s="195">
        <v>3112770</v>
      </c>
      <c r="U41" s="195">
        <v>14636</v>
      </c>
      <c r="V41" s="195">
        <v>913</v>
      </c>
      <c r="W41" s="195">
        <f t="shared" si="0"/>
        <v>5064800</v>
      </c>
    </row>
    <row r="42" spans="1:23" ht="25.5" x14ac:dyDescent="0.2">
      <c r="A42" s="194" t="s">
        <v>448</v>
      </c>
      <c r="B42" s="195">
        <v>130</v>
      </c>
      <c r="C42" s="195">
        <v>0</v>
      </c>
      <c r="D42" s="195">
        <v>0</v>
      </c>
      <c r="E42" s="195">
        <v>0</v>
      </c>
      <c r="F42" s="195">
        <v>0</v>
      </c>
      <c r="G42" s="195">
        <v>0</v>
      </c>
      <c r="H42" s="195">
        <v>0</v>
      </c>
      <c r="I42" s="195">
        <v>0</v>
      </c>
      <c r="J42" s="195">
        <v>0</v>
      </c>
      <c r="K42" s="195">
        <v>0</v>
      </c>
      <c r="L42" s="195">
        <v>0</v>
      </c>
      <c r="M42" s="195">
        <v>0</v>
      </c>
      <c r="N42" s="195">
        <v>0</v>
      </c>
      <c r="O42" s="195">
        <v>0</v>
      </c>
      <c r="P42" s="195">
        <v>0</v>
      </c>
      <c r="Q42" s="195">
        <v>0</v>
      </c>
      <c r="R42" s="195">
        <v>0</v>
      </c>
      <c r="S42" s="195">
        <v>0</v>
      </c>
      <c r="T42" s="195">
        <v>0</v>
      </c>
      <c r="U42" s="195">
        <v>0</v>
      </c>
      <c r="V42" s="195">
        <v>0</v>
      </c>
      <c r="W42" s="195">
        <f t="shared" si="0"/>
        <v>130</v>
      </c>
    </row>
    <row r="43" spans="1:23" x14ac:dyDescent="0.2">
      <c r="A43" s="194" t="s">
        <v>449</v>
      </c>
      <c r="B43" s="195">
        <v>156637</v>
      </c>
      <c r="C43" s="195">
        <v>0</v>
      </c>
      <c r="D43" s="195">
        <v>0</v>
      </c>
      <c r="E43" s="195">
        <v>0</v>
      </c>
      <c r="F43" s="195">
        <v>19208</v>
      </c>
      <c r="G43" s="195">
        <v>128908</v>
      </c>
      <c r="H43" s="195">
        <v>67110</v>
      </c>
      <c r="I43" s="195">
        <v>39110</v>
      </c>
      <c r="J43" s="195">
        <v>18173</v>
      </c>
      <c r="K43" s="195">
        <v>4288</v>
      </c>
      <c r="L43" s="195">
        <v>2997</v>
      </c>
      <c r="M43" s="195">
        <v>0</v>
      </c>
      <c r="N43" s="195">
        <v>0</v>
      </c>
      <c r="O43" s="195">
        <v>0</v>
      </c>
      <c r="P43" s="195">
        <v>1</v>
      </c>
      <c r="Q43" s="195">
        <v>11082</v>
      </c>
      <c r="R43" s="195">
        <v>0</v>
      </c>
      <c r="S43" s="195">
        <v>86555</v>
      </c>
      <c r="T43" s="195">
        <v>3585</v>
      </c>
      <c r="U43" s="195">
        <v>1719</v>
      </c>
      <c r="V43" s="195">
        <v>107</v>
      </c>
      <c r="W43" s="195">
        <f t="shared" si="0"/>
        <v>539480</v>
      </c>
    </row>
    <row r="44" spans="1:23" ht="25.5" x14ac:dyDescent="0.2">
      <c r="A44" s="194" t="s">
        <v>450</v>
      </c>
      <c r="B44" s="195">
        <v>326498</v>
      </c>
      <c r="C44" s="195">
        <v>0</v>
      </c>
      <c r="D44" s="195">
        <v>0</v>
      </c>
      <c r="E44" s="195">
        <v>0</v>
      </c>
      <c r="F44" s="195">
        <v>565904</v>
      </c>
      <c r="G44" s="195">
        <v>8271156</v>
      </c>
      <c r="H44" s="195">
        <v>6282250</v>
      </c>
      <c r="I44" s="195">
        <v>3666482</v>
      </c>
      <c r="J44" s="195">
        <v>1743182</v>
      </c>
      <c r="K44" s="195">
        <v>541632</v>
      </c>
      <c r="L44" s="195">
        <v>275190</v>
      </c>
      <c r="M44" s="195">
        <v>1643133</v>
      </c>
      <c r="N44" s="195">
        <v>21539</v>
      </c>
      <c r="O44" s="195">
        <v>892923</v>
      </c>
      <c r="P44" s="195">
        <v>635047</v>
      </c>
      <c r="Q44" s="195">
        <v>704071</v>
      </c>
      <c r="R44" s="195">
        <v>313998</v>
      </c>
      <c r="S44" s="195">
        <v>508959</v>
      </c>
      <c r="T44" s="195">
        <v>14877865</v>
      </c>
      <c r="U44" s="195">
        <v>281293</v>
      </c>
      <c r="V44" s="195">
        <v>1149785</v>
      </c>
      <c r="W44" s="195">
        <f t="shared" si="0"/>
        <v>42700907</v>
      </c>
    </row>
    <row r="45" spans="1:23" ht="25.5" x14ac:dyDescent="0.2">
      <c r="A45" s="196" t="s">
        <v>243</v>
      </c>
      <c r="B45" s="197">
        <v>17649727</v>
      </c>
      <c r="C45" s="197">
        <v>0</v>
      </c>
      <c r="D45" s="197">
        <v>0</v>
      </c>
      <c r="E45" s="197">
        <v>0</v>
      </c>
      <c r="F45" s="197">
        <v>3963778</v>
      </c>
      <c r="G45" s="197">
        <v>46397475</v>
      </c>
      <c r="H45" s="197">
        <v>36619221</v>
      </c>
      <c r="I45" s="197">
        <v>21362720</v>
      </c>
      <c r="J45" s="197">
        <v>10191824</v>
      </c>
      <c r="K45" s="197">
        <v>3170266</v>
      </c>
      <c r="L45" s="197">
        <v>1600160</v>
      </c>
      <c r="M45" s="197">
        <v>9488806</v>
      </c>
      <c r="N45" s="197">
        <v>101311</v>
      </c>
      <c r="O45" s="197">
        <v>6424626</v>
      </c>
      <c r="P45" s="197">
        <v>6533694</v>
      </c>
      <c r="Q45" s="197">
        <v>7940809</v>
      </c>
      <c r="R45" s="197">
        <v>1484561</v>
      </c>
      <c r="S45" s="197">
        <v>2395433</v>
      </c>
      <c r="T45" s="197">
        <v>59981075</v>
      </c>
      <c r="U45" s="197">
        <v>3832459</v>
      </c>
      <c r="V45" s="197">
        <v>5428326</v>
      </c>
      <c r="W45" s="195">
        <f t="shared" si="0"/>
        <v>244566271</v>
      </c>
    </row>
    <row r="46" spans="1:23" ht="25.5" x14ac:dyDescent="0.2">
      <c r="A46" s="194" t="s">
        <v>451</v>
      </c>
      <c r="B46" s="195">
        <v>0</v>
      </c>
      <c r="C46" s="195">
        <v>0</v>
      </c>
      <c r="D46" s="195">
        <v>0</v>
      </c>
      <c r="E46" s="195">
        <v>0</v>
      </c>
      <c r="F46" s="195">
        <v>76800</v>
      </c>
      <c r="G46" s="195">
        <v>118906</v>
      </c>
      <c r="H46" s="195">
        <v>70214</v>
      </c>
      <c r="I46" s="195">
        <v>90754</v>
      </c>
      <c r="J46" s="195">
        <v>33726</v>
      </c>
      <c r="K46" s="195">
        <v>0</v>
      </c>
      <c r="L46" s="195">
        <v>0</v>
      </c>
      <c r="M46" s="195">
        <v>396155</v>
      </c>
      <c r="N46" s="195">
        <v>0</v>
      </c>
      <c r="O46" s="195">
        <v>0</v>
      </c>
      <c r="P46" s="195">
        <v>0</v>
      </c>
      <c r="Q46" s="195">
        <v>280200</v>
      </c>
      <c r="R46" s="195">
        <v>0</v>
      </c>
      <c r="S46" s="195">
        <v>0</v>
      </c>
      <c r="T46" s="195">
        <v>0</v>
      </c>
      <c r="U46" s="195">
        <v>0</v>
      </c>
      <c r="V46" s="195">
        <v>0</v>
      </c>
      <c r="W46" s="195">
        <f t="shared" si="0"/>
        <v>1066755</v>
      </c>
    </row>
    <row r="47" spans="1:23" ht="25.5" x14ac:dyDescent="0.2">
      <c r="A47" s="196" t="s">
        <v>244</v>
      </c>
      <c r="B47" s="197">
        <v>0</v>
      </c>
      <c r="C47" s="197">
        <v>0</v>
      </c>
      <c r="D47" s="197">
        <v>0</v>
      </c>
      <c r="E47" s="197">
        <v>0</v>
      </c>
      <c r="F47" s="197">
        <v>76800</v>
      </c>
      <c r="G47" s="197">
        <v>118906</v>
      </c>
      <c r="H47" s="197">
        <v>70214</v>
      </c>
      <c r="I47" s="197">
        <v>90754</v>
      </c>
      <c r="J47" s="197">
        <v>33726</v>
      </c>
      <c r="K47" s="197">
        <v>0</v>
      </c>
      <c r="L47" s="197">
        <v>0</v>
      </c>
      <c r="M47" s="197">
        <v>396155</v>
      </c>
      <c r="N47" s="197">
        <v>0</v>
      </c>
      <c r="O47" s="197">
        <v>0</v>
      </c>
      <c r="P47" s="197">
        <v>0</v>
      </c>
      <c r="Q47" s="197">
        <v>280200</v>
      </c>
      <c r="R47" s="197">
        <v>0</v>
      </c>
      <c r="S47" s="197">
        <v>0</v>
      </c>
      <c r="T47" s="197">
        <v>0</v>
      </c>
      <c r="U47" s="197">
        <v>0</v>
      </c>
      <c r="V47" s="197">
        <v>0</v>
      </c>
      <c r="W47" s="195">
        <f t="shared" si="0"/>
        <v>1066755</v>
      </c>
    </row>
    <row r="48" spans="1:23" ht="38.25" x14ac:dyDescent="0.2">
      <c r="A48" s="194" t="s">
        <v>245</v>
      </c>
      <c r="B48" s="195">
        <v>0</v>
      </c>
      <c r="C48" s="195">
        <v>3600000</v>
      </c>
      <c r="D48" s="195">
        <v>0</v>
      </c>
      <c r="E48" s="195">
        <v>0</v>
      </c>
      <c r="F48" s="195">
        <v>0</v>
      </c>
      <c r="G48" s="195">
        <v>0</v>
      </c>
      <c r="H48" s="195">
        <v>0</v>
      </c>
      <c r="I48" s="195">
        <v>0</v>
      </c>
      <c r="J48" s="195">
        <v>0</v>
      </c>
      <c r="K48" s="195">
        <v>0</v>
      </c>
      <c r="L48" s="195">
        <v>0</v>
      </c>
      <c r="M48" s="195">
        <v>0</v>
      </c>
      <c r="N48" s="195">
        <v>0</v>
      </c>
      <c r="O48" s="195">
        <v>0</v>
      </c>
      <c r="P48" s="195">
        <v>0</v>
      </c>
      <c r="Q48" s="195">
        <v>0</v>
      </c>
      <c r="R48" s="195">
        <v>0</v>
      </c>
      <c r="S48" s="195">
        <v>0</v>
      </c>
      <c r="T48" s="195">
        <v>0</v>
      </c>
      <c r="U48" s="195">
        <v>0</v>
      </c>
      <c r="V48" s="195">
        <v>0</v>
      </c>
      <c r="W48" s="195">
        <f t="shared" si="0"/>
        <v>3600000</v>
      </c>
    </row>
    <row r="49" spans="1:23" ht="25.5" x14ac:dyDescent="0.2">
      <c r="A49" s="194" t="s">
        <v>452</v>
      </c>
      <c r="B49" s="195">
        <v>0</v>
      </c>
      <c r="C49" s="195">
        <v>3600000</v>
      </c>
      <c r="D49" s="195">
        <v>0</v>
      </c>
      <c r="E49" s="195">
        <v>0</v>
      </c>
      <c r="F49" s="195">
        <v>0</v>
      </c>
      <c r="G49" s="195">
        <v>0</v>
      </c>
      <c r="H49" s="195">
        <v>0</v>
      </c>
      <c r="I49" s="195">
        <v>0</v>
      </c>
      <c r="J49" s="195">
        <v>0</v>
      </c>
      <c r="K49" s="195">
        <v>0</v>
      </c>
      <c r="L49" s="195">
        <v>0</v>
      </c>
      <c r="M49" s="195">
        <v>0</v>
      </c>
      <c r="N49" s="195">
        <v>0</v>
      </c>
      <c r="O49" s="195">
        <v>0</v>
      </c>
      <c r="P49" s="195">
        <v>0</v>
      </c>
      <c r="Q49" s="195">
        <v>0</v>
      </c>
      <c r="R49" s="195">
        <v>0</v>
      </c>
      <c r="S49" s="195">
        <v>0</v>
      </c>
      <c r="T49" s="195">
        <v>0</v>
      </c>
      <c r="U49" s="195">
        <v>0</v>
      </c>
      <c r="V49" s="195">
        <v>0</v>
      </c>
      <c r="W49" s="195">
        <f t="shared" si="0"/>
        <v>3600000</v>
      </c>
    </row>
    <row r="50" spans="1:23" ht="38.25" x14ac:dyDescent="0.2">
      <c r="A50" s="194" t="s">
        <v>246</v>
      </c>
      <c r="B50" s="195">
        <v>0</v>
      </c>
      <c r="C50" s="195">
        <v>0</v>
      </c>
      <c r="D50" s="195">
        <v>0</v>
      </c>
      <c r="E50" s="195">
        <v>2690000</v>
      </c>
      <c r="F50" s="195">
        <v>0</v>
      </c>
      <c r="G50" s="195">
        <v>0</v>
      </c>
      <c r="H50" s="195">
        <v>0</v>
      </c>
      <c r="I50" s="195">
        <v>0</v>
      </c>
      <c r="J50" s="195">
        <v>0</v>
      </c>
      <c r="K50" s="195">
        <v>0</v>
      </c>
      <c r="L50" s="195">
        <v>0</v>
      </c>
      <c r="M50" s="195">
        <v>0</v>
      </c>
      <c r="N50" s="195">
        <v>0</v>
      </c>
      <c r="O50" s="195">
        <v>0</v>
      </c>
      <c r="P50" s="195">
        <v>0</v>
      </c>
      <c r="Q50" s="195">
        <v>0</v>
      </c>
      <c r="R50" s="195">
        <v>0</v>
      </c>
      <c r="S50" s="195">
        <v>0</v>
      </c>
      <c r="T50" s="195">
        <v>0</v>
      </c>
      <c r="U50" s="195">
        <v>0</v>
      </c>
      <c r="V50" s="195">
        <v>0</v>
      </c>
      <c r="W50" s="195">
        <f t="shared" si="0"/>
        <v>2690000</v>
      </c>
    </row>
    <row r="51" spans="1:23" x14ac:dyDescent="0.2">
      <c r="A51" s="194" t="s">
        <v>453</v>
      </c>
      <c r="B51" s="195">
        <v>0</v>
      </c>
      <c r="C51" s="195">
        <v>0</v>
      </c>
      <c r="D51" s="195">
        <v>0</v>
      </c>
      <c r="E51" s="195">
        <v>2690000</v>
      </c>
      <c r="F51" s="195">
        <v>0</v>
      </c>
      <c r="G51" s="195">
        <v>0</v>
      </c>
      <c r="H51" s="195">
        <v>0</v>
      </c>
      <c r="I51" s="195">
        <v>0</v>
      </c>
      <c r="J51" s="195">
        <v>0</v>
      </c>
      <c r="K51" s="195">
        <v>0</v>
      </c>
      <c r="L51" s="195">
        <v>0</v>
      </c>
      <c r="M51" s="195">
        <v>0</v>
      </c>
      <c r="N51" s="195">
        <v>0</v>
      </c>
      <c r="O51" s="195">
        <v>0</v>
      </c>
      <c r="P51" s="195">
        <v>0</v>
      </c>
      <c r="Q51" s="195">
        <v>0</v>
      </c>
      <c r="R51" s="195">
        <v>0</v>
      </c>
      <c r="S51" s="195">
        <v>0</v>
      </c>
      <c r="T51" s="195">
        <v>0</v>
      </c>
      <c r="U51" s="195">
        <v>0</v>
      </c>
      <c r="V51" s="195">
        <v>0</v>
      </c>
      <c r="W51" s="195">
        <f t="shared" si="0"/>
        <v>2690000</v>
      </c>
    </row>
    <row r="52" spans="1:23" ht="38.25" x14ac:dyDescent="0.2">
      <c r="A52" s="196" t="s">
        <v>247</v>
      </c>
      <c r="B52" s="197">
        <v>0</v>
      </c>
      <c r="C52" s="197">
        <v>3600000</v>
      </c>
      <c r="D52" s="197">
        <v>0</v>
      </c>
      <c r="E52" s="197">
        <v>2690000</v>
      </c>
      <c r="F52" s="197">
        <v>0</v>
      </c>
      <c r="G52" s="197">
        <v>0</v>
      </c>
      <c r="H52" s="197">
        <v>0</v>
      </c>
      <c r="I52" s="197">
        <v>0</v>
      </c>
      <c r="J52" s="197">
        <v>0</v>
      </c>
      <c r="K52" s="197">
        <v>0</v>
      </c>
      <c r="L52" s="197">
        <v>0</v>
      </c>
      <c r="M52" s="197">
        <v>0</v>
      </c>
      <c r="N52" s="197">
        <v>0</v>
      </c>
      <c r="O52" s="197">
        <v>0</v>
      </c>
      <c r="P52" s="197">
        <v>0</v>
      </c>
      <c r="Q52" s="197">
        <v>0</v>
      </c>
      <c r="R52" s="197">
        <v>0</v>
      </c>
      <c r="S52" s="197">
        <v>0</v>
      </c>
      <c r="T52" s="197">
        <v>0</v>
      </c>
      <c r="U52" s="197">
        <v>0</v>
      </c>
      <c r="V52" s="197">
        <v>0</v>
      </c>
      <c r="W52" s="195">
        <f t="shared" si="0"/>
        <v>6290000</v>
      </c>
    </row>
    <row r="53" spans="1:23" ht="25.5" x14ac:dyDescent="0.2">
      <c r="A53" s="194" t="s">
        <v>248</v>
      </c>
      <c r="B53" s="195">
        <v>0</v>
      </c>
      <c r="C53" s="195">
        <v>0</v>
      </c>
      <c r="D53" s="195">
        <v>0</v>
      </c>
      <c r="E53" s="195">
        <v>0</v>
      </c>
      <c r="F53" s="195">
        <v>0</v>
      </c>
      <c r="G53" s="195">
        <v>251965</v>
      </c>
      <c r="H53" s="195">
        <v>0</v>
      </c>
      <c r="I53" s="195">
        <v>0</v>
      </c>
      <c r="J53" s="195">
        <v>0</v>
      </c>
      <c r="K53" s="195">
        <v>0</v>
      </c>
      <c r="L53" s="195">
        <v>0</v>
      </c>
      <c r="M53" s="195">
        <v>0</v>
      </c>
      <c r="N53" s="195">
        <v>0</v>
      </c>
      <c r="O53" s="195">
        <v>82000</v>
      </c>
      <c r="P53" s="195">
        <v>0</v>
      </c>
      <c r="Q53" s="195">
        <v>155400</v>
      </c>
      <c r="R53" s="195">
        <v>0</v>
      </c>
      <c r="S53" s="195">
        <v>0</v>
      </c>
      <c r="T53" s="195">
        <v>0</v>
      </c>
      <c r="U53" s="195">
        <v>91440</v>
      </c>
      <c r="V53" s="195">
        <v>0</v>
      </c>
      <c r="W53" s="195">
        <f t="shared" si="0"/>
        <v>580805</v>
      </c>
    </row>
    <row r="54" spans="1:23" ht="25.5" x14ac:dyDescent="0.2">
      <c r="A54" s="194" t="s">
        <v>249</v>
      </c>
      <c r="B54" s="195">
        <v>0</v>
      </c>
      <c r="C54" s="195">
        <v>0</v>
      </c>
      <c r="D54" s="195">
        <v>0</v>
      </c>
      <c r="E54" s="195">
        <v>0</v>
      </c>
      <c r="F54" s="195">
        <v>0</v>
      </c>
      <c r="G54" s="195">
        <v>524269</v>
      </c>
      <c r="H54" s="195">
        <v>0</v>
      </c>
      <c r="I54" s="195">
        <v>0</v>
      </c>
      <c r="J54" s="195">
        <v>0</v>
      </c>
      <c r="K54" s="195">
        <v>91734</v>
      </c>
      <c r="L54" s="195">
        <v>0</v>
      </c>
      <c r="M54" s="195">
        <v>51150</v>
      </c>
      <c r="N54" s="195">
        <v>0</v>
      </c>
      <c r="O54" s="195">
        <v>210150</v>
      </c>
      <c r="P54" s="195">
        <v>61730</v>
      </c>
      <c r="Q54" s="195">
        <v>322753</v>
      </c>
      <c r="R54" s="195">
        <v>0</v>
      </c>
      <c r="S54" s="195">
        <v>0</v>
      </c>
      <c r="T54" s="195">
        <v>0</v>
      </c>
      <c r="U54" s="195">
        <v>108460</v>
      </c>
      <c r="V54" s="195">
        <v>0</v>
      </c>
      <c r="W54" s="195">
        <f t="shared" si="0"/>
        <v>1370246</v>
      </c>
    </row>
    <row r="55" spans="1:23" ht="25.5" x14ac:dyDescent="0.2">
      <c r="A55" s="194" t="s">
        <v>250</v>
      </c>
      <c r="B55" s="195">
        <v>0</v>
      </c>
      <c r="C55" s="195">
        <v>0</v>
      </c>
      <c r="D55" s="195">
        <v>0</v>
      </c>
      <c r="E55" s="195">
        <v>0</v>
      </c>
      <c r="F55" s="195">
        <v>102464</v>
      </c>
      <c r="G55" s="195">
        <v>2620214</v>
      </c>
      <c r="H55" s="195">
        <v>0</v>
      </c>
      <c r="I55" s="195">
        <v>308317</v>
      </c>
      <c r="J55" s="195">
        <v>0</v>
      </c>
      <c r="K55" s="195">
        <v>2143991</v>
      </c>
      <c r="L55" s="195">
        <v>0</v>
      </c>
      <c r="M55" s="195">
        <v>302877</v>
      </c>
      <c r="N55" s="195">
        <v>0</v>
      </c>
      <c r="O55" s="195">
        <v>75727</v>
      </c>
      <c r="P55" s="195">
        <v>36467</v>
      </c>
      <c r="Q55" s="195">
        <v>931364</v>
      </c>
      <c r="R55" s="195">
        <v>0</v>
      </c>
      <c r="S55" s="195">
        <v>9918</v>
      </c>
      <c r="T55" s="195">
        <v>0</v>
      </c>
      <c r="U55" s="195">
        <v>0</v>
      </c>
      <c r="V55" s="195">
        <v>0</v>
      </c>
      <c r="W55" s="195">
        <f t="shared" si="0"/>
        <v>6531339</v>
      </c>
    </row>
    <row r="56" spans="1:23" ht="38.25" x14ac:dyDescent="0.2">
      <c r="A56" s="194" t="s">
        <v>251</v>
      </c>
      <c r="B56" s="195">
        <v>0</v>
      </c>
      <c r="C56" s="195">
        <v>0</v>
      </c>
      <c r="D56" s="195">
        <v>0</v>
      </c>
      <c r="E56" s="195">
        <v>0</v>
      </c>
      <c r="F56" s="195">
        <v>27664</v>
      </c>
      <c r="G56" s="195">
        <v>583970</v>
      </c>
      <c r="H56" s="195">
        <v>0</v>
      </c>
      <c r="I56" s="195">
        <v>60890</v>
      </c>
      <c r="J56" s="195">
        <v>0</v>
      </c>
      <c r="K56" s="195">
        <v>444057</v>
      </c>
      <c r="L56" s="195">
        <v>0</v>
      </c>
      <c r="M56" s="195">
        <v>78512</v>
      </c>
      <c r="N56" s="195">
        <v>0</v>
      </c>
      <c r="O56" s="195">
        <v>87176</v>
      </c>
      <c r="P56" s="195">
        <v>26515</v>
      </c>
      <c r="Q56" s="195">
        <v>381315</v>
      </c>
      <c r="R56" s="195">
        <v>0</v>
      </c>
      <c r="S56" s="195">
        <v>2679</v>
      </c>
      <c r="T56" s="195">
        <v>0</v>
      </c>
      <c r="U56" s="195">
        <v>53973</v>
      </c>
      <c r="V56" s="195">
        <v>0</v>
      </c>
      <c r="W56" s="195">
        <f t="shared" si="0"/>
        <v>1746751</v>
      </c>
    </row>
    <row r="57" spans="1:23" ht="25.5" x14ac:dyDescent="0.2">
      <c r="A57" s="196" t="s">
        <v>252</v>
      </c>
      <c r="B57" s="197">
        <v>0</v>
      </c>
      <c r="C57" s="197">
        <v>0</v>
      </c>
      <c r="D57" s="197">
        <v>0</v>
      </c>
      <c r="E57" s="197">
        <v>0</v>
      </c>
      <c r="F57" s="197">
        <v>130128</v>
      </c>
      <c r="G57" s="197">
        <v>3980418</v>
      </c>
      <c r="H57" s="197">
        <v>0</v>
      </c>
      <c r="I57" s="197">
        <v>369207</v>
      </c>
      <c r="J57" s="197">
        <v>0</v>
      </c>
      <c r="K57" s="197">
        <v>2679782</v>
      </c>
      <c r="L57" s="197">
        <v>0</v>
      </c>
      <c r="M57" s="197">
        <v>432539</v>
      </c>
      <c r="N57" s="197">
        <v>0</v>
      </c>
      <c r="O57" s="197">
        <v>455053</v>
      </c>
      <c r="P57" s="197">
        <v>124712</v>
      </c>
      <c r="Q57" s="197">
        <v>1790832</v>
      </c>
      <c r="R57" s="197">
        <v>0</v>
      </c>
      <c r="S57" s="197">
        <v>12597</v>
      </c>
      <c r="T57" s="197">
        <v>0</v>
      </c>
      <c r="U57" s="197">
        <v>253873</v>
      </c>
      <c r="V57" s="197">
        <v>0</v>
      </c>
      <c r="W57" s="195">
        <f t="shared" si="0"/>
        <v>10229141</v>
      </c>
    </row>
    <row r="58" spans="1:23" x14ac:dyDescent="0.2">
      <c r="A58" s="194" t="s">
        <v>253</v>
      </c>
      <c r="B58" s="195">
        <v>0</v>
      </c>
      <c r="C58" s="195">
        <v>0</v>
      </c>
      <c r="D58" s="195">
        <v>2993000</v>
      </c>
      <c r="E58" s="195">
        <v>0</v>
      </c>
      <c r="F58" s="195">
        <v>0</v>
      </c>
      <c r="G58" s="195">
        <v>188980</v>
      </c>
      <c r="H58" s="195">
        <v>0</v>
      </c>
      <c r="I58" s="195">
        <v>0</v>
      </c>
      <c r="J58" s="195">
        <v>0</v>
      </c>
      <c r="K58" s="195">
        <v>529469</v>
      </c>
      <c r="L58" s="195">
        <v>0</v>
      </c>
      <c r="M58" s="195">
        <v>997400</v>
      </c>
      <c r="N58" s="195">
        <v>0</v>
      </c>
      <c r="O58" s="195">
        <v>0</v>
      </c>
      <c r="P58" s="195">
        <v>0</v>
      </c>
      <c r="Q58" s="195">
        <v>685000</v>
      </c>
      <c r="R58" s="195">
        <v>0</v>
      </c>
      <c r="S58" s="195">
        <v>0</v>
      </c>
      <c r="T58" s="195">
        <v>0</v>
      </c>
      <c r="U58" s="195">
        <v>0</v>
      </c>
      <c r="V58" s="195">
        <v>0</v>
      </c>
      <c r="W58" s="195">
        <f t="shared" si="0"/>
        <v>5393849</v>
      </c>
    </row>
    <row r="59" spans="1:23" ht="25.5" x14ac:dyDescent="0.2">
      <c r="A59" s="194" t="s">
        <v>254</v>
      </c>
      <c r="B59" s="195">
        <v>0</v>
      </c>
      <c r="C59" s="195">
        <v>0</v>
      </c>
      <c r="D59" s="195">
        <v>807300</v>
      </c>
      <c r="E59" s="195">
        <v>0</v>
      </c>
      <c r="F59" s="195">
        <v>0</v>
      </c>
      <c r="G59" s="195">
        <v>51025</v>
      </c>
      <c r="H59" s="195">
        <v>0</v>
      </c>
      <c r="I59" s="195">
        <v>0</v>
      </c>
      <c r="J59" s="195">
        <v>0</v>
      </c>
      <c r="K59" s="195">
        <v>123031</v>
      </c>
      <c r="L59" s="195">
        <v>0</v>
      </c>
      <c r="M59" s="195">
        <v>269298</v>
      </c>
      <c r="N59" s="195">
        <v>0</v>
      </c>
      <c r="O59" s="195">
        <v>0</v>
      </c>
      <c r="P59" s="195">
        <v>0</v>
      </c>
      <c r="Q59" s="195">
        <v>184950</v>
      </c>
      <c r="R59" s="195">
        <v>0</v>
      </c>
      <c r="S59" s="195">
        <v>0</v>
      </c>
      <c r="T59" s="195">
        <v>0</v>
      </c>
      <c r="U59" s="195">
        <v>0</v>
      </c>
      <c r="V59" s="195">
        <v>0</v>
      </c>
      <c r="W59" s="195">
        <f t="shared" si="0"/>
        <v>1435604</v>
      </c>
    </row>
    <row r="60" spans="1:23" x14ac:dyDescent="0.2">
      <c r="A60" s="196" t="s">
        <v>255</v>
      </c>
      <c r="B60" s="197">
        <v>0</v>
      </c>
      <c r="C60" s="197">
        <v>0</v>
      </c>
      <c r="D60" s="197">
        <v>3800300</v>
      </c>
      <c r="E60" s="197">
        <v>0</v>
      </c>
      <c r="F60" s="197">
        <v>0</v>
      </c>
      <c r="G60" s="197">
        <v>240005</v>
      </c>
      <c r="H60" s="197">
        <v>0</v>
      </c>
      <c r="I60" s="197">
        <v>0</v>
      </c>
      <c r="J60" s="197">
        <v>0</v>
      </c>
      <c r="K60" s="197">
        <v>652500</v>
      </c>
      <c r="L60" s="197">
        <v>0</v>
      </c>
      <c r="M60" s="197">
        <v>1266698</v>
      </c>
      <c r="N60" s="197">
        <v>0</v>
      </c>
      <c r="O60" s="197">
        <v>0</v>
      </c>
      <c r="P60" s="197">
        <v>0</v>
      </c>
      <c r="Q60" s="197">
        <v>869950</v>
      </c>
      <c r="R60" s="197">
        <v>0</v>
      </c>
      <c r="S60" s="197">
        <v>0</v>
      </c>
      <c r="T60" s="197">
        <v>0</v>
      </c>
      <c r="U60" s="197">
        <v>0</v>
      </c>
      <c r="V60" s="197">
        <v>0</v>
      </c>
      <c r="W60" s="195">
        <f t="shared" si="0"/>
        <v>6829453</v>
      </c>
    </row>
    <row r="61" spans="1:23" ht="38.25" x14ac:dyDescent="0.2">
      <c r="A61" s="196" t="s">
        <v>256</v>
      </c>
      <c r="B61" s="197">
        <v>18183556</v>
      </c>
      <c r="C61" s="197">
        <v>3600000</v>
      </c>
      <c r="D61" s="197">
        <v>4420067</v>
      </c>
      <c r="E61" s="197">
        <v>2690000</v>
      </c>
      <c r="F61" s="197">
        <v>24600659</v>
      </c>
      <c r="G61" s="197">
        <v>148612102</v>
      </c>
      <c r="H61" s="197">
        <v>114895630</v>
      </c>
      <c r="I61" s="197">
        <v>67151404</v>
      </c>
      <c r="J61" s="197">
        <v>31900364</v>
      </c>
      <c r="K61" s="197">
        <v>45346301</v>
      </c>
      <c r="L61" s="197">
        <v>20128208</v>
      </c>
      <c r="M61" s="197">
        <v>43860092</v>
      </c>
      <c r="N61" s="197">
        <v>101311</v>
      </c>
      <c r="O61" s="197">
        <v>88624851</v>
      </c>
      <c r="P61" s="197">
        <v>68771197</v>
      </c>
      <c r="Q61" s="197">
        <v>33534133</v>
      </c>
      <c r="R61" s="197">
        <v>7535651</v>
      </c>
      <c r="S61" s="197">
        <v>16630907</v>
      </c>
      <c r="T61" s="197">
        <v>68278014</v>
      </c>
      <c r="U61" s="197">
        <v>86889581</v>
      </c>
      <c r="V61" s="197">
        <v>11889579</v>
      </c>
      <c r="W61" s="195">
        <f t="shared" si="0"/>
        <v>907643607</v>
      </c>
    </row>
    <row r="62" spans="1:23" ht="25.5" x14ac:dyDescent="0.2">
      <c r="A62" s="194" t="s">
        <v>257</v>
      </c>
      <c r="B62" s="195">
        <v>0</v>
      </c>
      <c r="C62" s="195">
        <v>612777384</v>
      </c>
      <c r="D62" s="195">
        <v>0</v>
      </c>
      <c r="E62" s="195">
        <v>0</v>
      </c>
      <c r="F62" s="195">
        <v>0</v>
      </c>
      <c r="G62" s="195">
        <v>0</v>
      </c>
      <c r="H62" s="195">
        <v>0</v>
      </c>
      <c r="I62" s="195">
        <v>0</v>
      </c>
      <c r="J62" s="195">
        <v>0</v>
      </c>
      <c r="K62" s="195">
        <v>0</v>
      </c>
      <c r="L62" s="195">
        <v>0</v>
      </c>
      <c r="M62" s="195">
        <v>0</v>
      </c>
      <c r="N62" s="195">
        <v>0</v>
      </c>
      <c r="O62" s="195">
        <v>0</v>
      </c>
      <c r="P62" s="195">
        <v>0</v>
      </c>
      <c r="Q62" s="195">
        <v>0</v>
      </c>
      <c r="R62" s="195">
        <v>0</v>
      </c>
      <c r="S62" s="195">
        <v>0</v>
      </c>
      <c r="T62" s="195">
        <v>0</v>
      </c>
      <c r="U62" s="195">
        <v>0</v>
      </c>
      <c r="V62" s="195">
        <v>0</v>
      </c>
      <c r="W62" s="195">
        <f t="shared" si="0"/>
        <v>612777384</v>
      </c>
    </row>
    <row r="63" spans="1:23" ht="25.5" x14ac:dyDescent="0.2">
      <c r="A63" s="194" t="s">
        <v>258</v>
      </c>
      <c r="B63" s="195">
        <v>0</v>
      </c>
      <c r="C63" s="195">
        <v>612777384</v>
      </c>
      <c r="D63" s="195">
        <v>0</v>
      </c>
      <c r="E63" s="195">
        <v>0</v>
      </c>
      <c r="F63" s="195">
        <v>0</v>
      </c>
      <c r="G63" s="195">
        <v>0</v>
      </c>
      <c r="H63" s="195">
        <v>0</v>
      </c>
      <c r="I63" s="195">
        <v>0</v>
      </c>
      <c r="J63" s="195">
        <v>0</v>
      </c>
      <c r="K63" s="195">
        <v>0</v>
      </c>
      <c r="L63" s="195">
        <v>0</v>
      </c>
      <c r="M63" s="195">
        <v>0</v>
      </c>
      <c r="N63" s="195">
        <v>0</v>
      </c>
      <c r="O63" s="195">
        <v>0</v>
      </c>
      <c r="P63" s="195">
        <v>0</v>
      </c>
      <c r="Q63" s="195">
        <v>0</v>
      </c>
      <c r="R63" s="195">
        <v>0</v>
      </c>
      <c r="S63" s="195">
        <v>0</v>
      </c>
      <c r="T63" s="195">
        <v>0</v>
      </c>
      <c r="U63" s="195">
        <v>0</v>
      </c>
      <c r="V63" s="195">
        <v>0</v>
      </c>
      <c r="W63" s="195">
        <f t="shared" si="0"/>
        <v>612777384</v>
      </c>
    </row>
    <row r="64" spans="1:23" ht="25.5" x14ac:dyDescent="0.2">
      <c r="A64" s="196" t="s">
        <v>259</v>
      </c>
      <c r="B64" s="197">
        <v>0</v>
      </c>
      <c r="C64" s="197">
        <v>612777384</v>
      </c>
      <c r="D64" s="197">
        <v>0</v>
      </c>
      <c r="E64" s="197">
        <v>0</v>
      </c>
      <c r="F64" s="197">
        <v>0</v>
      </c>
      <c r="G64" s="197">
        <v>0</v>
      </c>
      <c r="H64" s="197">
        <v>0</v>
      </c>
      <c r="I64" s="197">
        <v>0</v>
      </c>
      <c r="J64" s="197">
        <v>0</v>
      </c>
      <c r="K64" s="197">
        <v>0</v>
      </c>
      <c r="L64" s="197">
        <v>0</v>
      </c>
      <c r="M64" s="197">
        <v>0</v>
      </c>
      <c r="N64" s="197">
        <v>0</v>
      </c>
      <c r="O64" s="197">
        <v>0</v>
      </c>
      <c r="P64" s="197">
        <v>0</v>
      </c>
      <c r="Q64" s="197">
        <v>0</v>
      </c>
      <c r="R64" s="197">
        <v>0</v>
      </c>
      <c r="S64" s="197">
        <v>0</v>
      </c>
      <c r="T64" s="197">
        <v>0</v>
      </c>
      <c r="U64" s="197">
        <v>0</v>
      </c>
      <c r="V64" s="197">
        <v>0</v>
      </c>
      <c r="W64" s="195">
        <f t="shared" si="0"/>
        <v>612777384</v>
      </c>
    </row>
    <row r="65" spans="1:23" ht="25.5" x14ac:dyDescent="0.2">
      <c r="A65" s="196" t="s">
        <v>260</v>
      </c>
      <c r="B65" s="197">
        <v>18183556</v>
      </c>
      <c r="C65" s="197">
        <v>616377384</v>
      </c>
      <c r="D65" s="197">
        <v>4420067</v>
      </c>
      <c r="E65" s="197">
        <v>2690000</v>
      </c>
      <c r="F65" s="197">
        <v>24600659</v>
      </c>
      <c r="G65" s="197">
        <v>148612102</v>
      </c>
      <c r="H65" s="197">
        <v>114895630</v>
      </c>
      <c r="I65" s="197">
        <v>67151404</v>
      </c>
      <c r="J65" s="197">
        <v>31900364</v>
      </c>
      <c r="K65" s="197">
        <v>45346301</v>
      </c>
      <c r="L65" s="197">
        <v>20128208</v>
      </c>
      <c r="M65" s="197">
        <v>43860092</v>
      </c>
      <c r="N65" s="197">
        <v>101311</v>
      </c>
      <c r="O65" s="197">
        <v>88624851</v>
      </c>
      <c r="P65" s="197">
        <v>68771197</v>
      </c>
      <c r="Q65" s="197">
        <v>33534133</v>
      </c>
      <c r="R65" s="197">
        <v>7535651</v>
      </c>
      <c r="S65" s="197">
        <v>16630907</v>
      </c>
      <c r="T65" s="197">
        <v>68278014</v>
      </c>
      <c r="U65" s="197">
        <v>86889581</v>
      </c>
      <c r="V65" s="197">
        <v>11889579</v>
      </c>
      <c r="W65" s="195">
        <f t="shared" si="0"/>
        <v>1520420991</v>
      </c>
    </row>
  </sheetData>
  <mergeCells count="1">
    <mergeCell ref="A1:W1"/>
  </mergeCells>
  <pageMargins left="0.75" right="0.75" top="1" bottom="1" header="0.5" footer="0.5"/>
  <pageSetup paperSize="8" scale="46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opLeftCell="K1" workbookViewId="0">
      <pane ySplit="2" topLeftCell="A3" activePane="bottomLeft" state="frozen"/>
      <selection pane="bottomLeft" activeCell="B6" sqref="B6"/>
    </sheetView>
  </sheetViews>
  <sheetFormatPr defaultRowHeight="12.75" x14ac:dyDescent="0.2"/>
  <cols>
    <col min="1" max="1" width="29.5" style="172" customWidth="1"/>
    <col min="2" max="19" width="14.5" style="172" customWidth="1"/>
    <col min="20" max="21" width="15.375" style="172" customWidth="1"/>
    <col min="22" max="23" width="14.5" style="172" customWidth="1"/>
    <col min="24" max="256" width="9" style="172"/>
    <col min="257" max="257" width="29.5" style="172" customWidth="1"/>
    <col min="258" max="275" width="14.5" style="172" customWidth="1"/>
    <col min="276" max="277" width="15.375" style="172" customWidth="1"/>
    <col min="278" max="279" width="14.5" style="172" customWidth="1"/>
    <col min="280" max="512" width="9" style="172"/>
    <col min="513" max="513" width="29.5" style="172" customWidth="1"/>
    <col min="514" max="531" width="14.5" style="172" customWidth="1"/>
    <col min="532" max="533" width="15.375" style="172" customWidth="1"/>
    <col min="534" max="535" width="14.5" style="172" customWidth="1"/>
    <col min="536" max="768" width="9" style="172"/>
    <col min="769" max="769" width="29.5" style="172" customWidth="1"/>
    <col min="770" max="787" width="14.5" style="172" customWidth="1"/>
    <col min="788" max="789" width="15.375" style="172" customWidth="1"/>
    <col min="790" max="791" width="14.5" style="172" customWidth="1"/>
    <col min="792" max="1024" width="9" style="172"/>
    <col min="1025" max="1025" width="29.5" style="172" customWidth="1"/>
    <col min="1026" max="1043" width="14.5" style="172" customWidth="1"/>
    <col min="1044" max="1045" width="15.375" style="172" customWidth="1"/>
    <col min="1046" max="1047" width="14.5" style="172" customWidth="1"/>
    <col min="1048" max="1280" width="9" style="172"/>
    <col min="1281" max="1281" width="29.5" style="172" customWidth="1"/>
    <col min="1282" max="1299" width="14.5" style="172" customWidth="1"/>
    <col min="1300" max="1301" width="15.375" style="172" customWidth="1"/>
    <col min="1302" max="1303" width="14.5" style="172" customWidth="1"/>
    <col min="1304" max="1536" width="9" style="172"/>
    <col min="1537" max="1537" width="29.5" style="172" customWidth="1"/>
    <col min="1538" max="1555" width="14.5" style="172" customWidth="1"/>
    <col min="1556" max="1557" width="15.375" style="172" customWidth="1"/>
    <col min="1558" max="1559" width="14.5" style="172" customWidth="1"/>
    <col min="1560" max="1792" width="9" style="172"/>
    <col min="1793" max="1793" width="29.5" style="172" customWidth="1"/>
    <col min="1794" max="1811" width="14.5" style="172" customWidth="1"/>
    <col min="1812" max="1813" width="15.375" style="172" customWidth="1"/>
    <col min="1814" max="1815" width="14.5" style="172" customWidth="1"/>
    <col min="1816" max="2048" width="9" style="172"/>
    <col min="2049" max="2049" width="29.5" style="172" customWidth="1"/>
    <col min="2050" max="2067" width="14.5" style="172" customWidth="1"/>
    <col min="2068" max="2069" width="15.375" style="172" customWidth="1"/>
    <col min="2070" max="2071" width="14.5" style="172" customWidth="1"/>
    <col min="2072" max="2304" width="9" style="172"/>
    <col min="2305" max="2305" width="29.5" style="172" customWidth="1"/>
    <col min="2306" max="2323" width="14.5" style="172" customWidth="1"/>
    <col min="2324" max="2325" width="15.375" style="172" customWidth="1"/>
    <col min="2326" max="2327" width="14.5" style="172" customWidth="1"/>
    <col min="2328" max="2560" width="9" style="172"/>
    <col min="2561" max="2561" width="29.5" style="172" customWidth="1"/>
    <col min="2562" max="2579" width="14.5" style="172" customWidth="1"/>
    <col min="2580" max="2581" width="15.375" style="172" customWidth="1"/>
    <col min="2582" max="2583" width="14.5" style="172" customWidth="1"/>
    <col min="2584" max="2816" width="9" style="172"/>
    <col min="2817" max="2817" width="29.5" style="172" customWidth="1"/>
    <col min="2818" max="2835" width="14.5" style="172" customWidth="1"/>
    <col min="2836" max="2837" width="15.375" style="172" customWidth="1"/>
    <col min="2838" max="2839" width="14.5" style="172" customWidth="1"/>
    <col min="2840" max="3072" width="9" style="172"/>
    <col min="3073" max="3073" width="29.5" style="172" customWidth="1"/>
    <col min="3074" max="3091" width="14.5" style="172" customWidth="1"/>
    <col min="3092" max="3093" width="15.375" style="172" customWidth="1"/>
    <col min="3094" max="3095" width="14.5" style="172" customWidth="1"/>
    <col min="3096" max="3328" width="9" style="172"/>
    <col min="3329" max="3329" width="29.5" style="172" customWidth="1"/>
    <col min="3330" max="3347" width="14.5" style="172" customWidth="1"/>
    <col min="3348" max="3349" width="15.375" style="172" customWidth="1"/>
    <col min="3350" max="3351" width="14.5" style="172" customWidth="1"/>
    <col min="3352" max="3584" width="9" style="172"/>
    <col min="3585" max="3585" width="29.5" style="172" customWidth="1"/>
    <col min="3586" max="3603" width="14.5" style="172" customWidth="1"/>
    <col min="3604" max="3605" width="15.375" style="172" customWidth="1"/>
    <col min="3606" max="3607" width="14.5" style="172" customWidth="1"/>
    <col min="3608" max="3840" width="9" style="172"/>
    <col min="3841" max="3841" width="29.5" style="172" customWidth="1"/>
    <col min="3842" max="3859" width="14.5" style="172" customWidth="1"/>
    <col min="3860" max="3861" width="15.375" style="172" customWidth="1"/>
    <col min="3862" max="3863" width="14.5" style="172" customWidth="1"/>
    <col min="3864" max="4096" width="9" style="172"/>
    <col min="4097" max="4097" width="29.5" style="172" customWidth="1"/>
    <col min="4098" max="4115" width="14.5" style="172" customWidth="1"/>
    <col min="4116" max="4117" width="15.375" style="172" customWidth="1"/>
    <col min="4118" max="4119" width="14.5" style="172" customWidth="1"/>
    <col min="4120" max="4352" width="9" style="172"/>
    <col min="4353" max="4353" width="29.5" style="172" customWidth="1"/>
    <col min="4354" max="4371" width="14.5" style="172" customWidth="1"/>
    <col min="4372" max="4373" width="15.375" style="172" customWidth="1"/>
    <col min="4374" max="4375" width="14.5" style="172" customWidth="1"/>
    <col min="4376" max="4608" width="9" style="172"/>
    <col min="4609" max="4609" width="29.5" style="172" customWidth="1"/>
    <col min="4610" max="4627" width="14.5" style="172" customWidth="1"/>
    <col min="4628" max="4629" width="15.375" style="172" customWidth="1"/>
    <col min="4630" max="4631" width="14.5" style="172" customWidth="1"/>
    <col min="4632" max="4864" width="9" style="172"/>
    <col min="4865" max="4865" width="29.5" style="172" customWidth="1"/>
    <col min="4866" max="4883" width="14.5" style="172" customWidth="1"/>
    <col min="4884" max="4885" width="15.375" style="172" customWidth="1"/>
    <col min="4886" max="4887" width="14.5" style="172" customWidth="1"/>
    <col min="4888" max="5120" width="9" style="172"/>
    <col min="5121" max="5121" width="29.5" style="172" customWidth="1"/>
    <col min="5122" max="5139" width="14.5" style="172" customWidth="1"/>
    <col min="5140" max="5141" width="15.375" style="172" customWidth="1"/>
    <col min="5142" max="5143" width="14.5" style="172" customWidth="1"/>
    <col min="5144" max="5376" width="9" style="172"/>
    <col min="5377" max="5377" width="29.5" style="172" customWidth="1"/>
    <col min="5378" max="5395" width="14.5" style="172" customWidth="1"/>
    <col min="5396" max="5397" width="15.375" style="172" customWidth="1"/>
    <col min="5398" max="5399" width="14.5" style="172" customWidth="1"/>
    <col min="5400" max="5632" width="9" style="172"/>
    <col min="5633" max="5633" width="29.5" style="172" customWidth="1"/>
    <col min="5634" max="5651" width="14.5" style="172" customWidth="1"/>
    <col min="5652" max="5653" width="15.375" style="172" customWidth="1"/>
    <col min="5654" max="5655" width="14.5" style="172" customWidth="1"/>
    <col min="5656" max="5888" width="9" style="172"/>
    <col min="5889" max="5889" width="29.5" style="172" customWidth="1"/>
    <col min="5890" max="5907" width="14.5" style="172" customWidth="1"/>
    <col min="5908" max="5909" width="15.375" style="172" customWidth="1"/>
    <col min="5910" max="5911" width="14.5" style="172" customWidth="1"/>
    <col min="5912" max="6144" width="9" style="172"/>
    <col min="6145" max="6145" width="29.5" style="172" customWidth="1"/>
    <col min="6146" max="6163" width="14.5" style="172" customWidth="1"/>
    <col min="6164" max="6165" width="15.375" style="172" customWidth="1"/>
    <col min="6166" max="6167" width="14.5" style="172" customWidth="1"/>
    <col min="6168" max="6400" width="9" style="172"/>
    <col min="6401" max="6401" width="29.5" style="172" customWidth="1"/>
    <col min="6402" max="6419" width="14.5" style="172" customWidth="1"/>
    <col min="6420" max="6421" width="15.375" style="172" customWidth="1"/>
    <col min="6422" max="6423" width="14.5" style="172" customWidth="1"/>
    <col min="6424" max="6656" width="9" style="172"/>
    <col min="6657" max="6657" width="29.5" style="172" customWidth="1"/>
    <col min="6658" max="6675" width="14.5" style="172" customWidth="1"/>
    <col min="6676" max="6677" width="15.375" style="172" customWidth="1"/>
    <col min="6678" max="6679" width="14.5" style="172" customWidth="1"/>
    <col min="6680" max="6912" width="9" style="172"/>
    <col min="6913" max="6913" width="29.5" style="172" customWidth="1"/>
    <col min="6914" max="6931" width="14.5" style="172" customWidth="1"/>
    <col min="6932" max="6933" width="15.375" style="172" customWidth="1"/>
    <col min="6934" max="6935" width="14.5" style="172" customWidth="1"/>
    <col min="6936" max="7168" width="9" style="172"/>
    <col min="7169" max="7169" width="29.5" style="172" customWidth="1"/>
    <col min="7170" max="7187" width="14.5" style="172" customWidth="1"/>
    <col min="7188" max="7189" width="15.375" style="172" customWidth="1"/>
    <col min="7190" max="7191" width="14.5" style="172" customWidth="1"/>
    <col min="7192" max="7424" width="9" style="172"/>
    <col min="7425" max="7425" width="29.5" style="172" customWidth="1"/>
    <col min="7426" max="7443" width="14.5" style="172" customWidth="1"/>
    <col min="7444" max="7445" width="15.375" style="172" customWidth="1"/>
    <col min="7446" max="7447" width="14.5" style="172" customWidth="1"/>
    <col min="7448" max="7680" width="9" style="172"/>
    <col min="7681" max="7681" width="29.5" style="172" customWidth="1"/>
    <col min="7682" max="7699" width="14.5" style="172" customWidth="1"/>
    <col min="7700" max="7701" width="15.375" style="172" customWidth="1"/>
    <col min="7702" max="7703" width="14.5" style="172" customWidth="1"/>
    <col min="7704" max="7936" width="9" style="172"/>
    <col min="7937" max="7937" width="29.5" style="172" customWidth="1"/>
    <col min="7938" max="7955" width="14.5" style="172" customWidth="1"/>
    <col min="7956" max="7957" width="15.375" style="172" customWidth="1"/>
    <col min="7958" max="7959" width="14.5" style="172" customWidth="1"/>
    <col min="7960" max="8192" width="9" style="172"/>
    <col min="8193" max="8193" width="29.5" style="172" customWidth="1"/>
    <col min="8194" max="8211" width="14.5" style="172" customWidth="1"/>
    <col min="8212" max="8213" width="15.375" style="172" customWidth="1"/>
    <col min="8214" max="8215" width="14.5" style="172" customWidth="1"/>
    <col min="8216" max="8448" width="9" style="172"/>
    <col min="8449" max="8449" width="29.5" style="172" customWidth="1"/>
    <col min="8450" max="8467" width="14.5" style="172" customWidth="1"/>
    <col min="8468" max="8469" width="15.375" style="172" customWidth="1"/>
    <col min="8470" max="8471" width="14.5" style="172" customWidth="1"/>
    <col min="8472" max="8704" width="9" style="172"/>
    <col min="8705" max="8705" width="29.5" style="172" customWidth="1"/>
    <col min="8706" max="8723" width="14.5" style="172" customWidth="1"/>
    <col min="8724" max="8725" width="15.375" style="172" customWidth="1"/>
    <col min="8726" max="8727" width="14.5" style="172" customWidth="1"/>
    <col min="8728" max="8960" width="9" style="172"/>
    <col min="8961" max="8961" width="29.5" style="172" customWidth="1"/>
    <col min="8962" max="8979" width="14.5" style="172" customWidth="1"/>
    <col min="8980" max="8981" width="15.375" style="172" customWidth="1"/>
    <col min="8982" max="8983" width="14.5" style="172" customWidth="1"/>
    <col min="8984" max="9216" width="9" style="172"/>
    <col min="9217" max="9217" width="29.5" style="172" customWidth="1"/>
    <col min="9218" max="9235" width="14.5" style="172" customWidth="1"/>
    <col min="9236" max="9237" width="15.375" style="172" customWidth="1"/>
    <col min="9238" max="9239" width="14.5" style="172" customWidth="1"/>
    <col min="9240" max="9472" width="9" style="172"/>
    <col min="9473" max="9473" width="29.5" style="172" customWidth="1"/>
    <col min="9474" max="9491" width="14.5" style="172" customWidth="1"/>
    <col min="9492" max="9493" width="15.375" style="172" customWidth="1"/>
    <col min="9494" max="9495" width="14.5" style="172" customWidth="1"/>
    <col min="9496" max="9728" width="9" style="172"/>
    <col min="9729" max="9729" width="29.5" style="172" customWidth="1"/>
    <col min="9730" max="9747" width="14.5" style="172" customWidth="1"/>
    <col min="9748" max="9749" width="15.375" style="172" customWidth="1"/>
    <col min="9750" max="9751" width="14.5" style="172" customWidth="1"/>
    <col min="9752" max="9984" width="9" style="172"/>
    <col min="9985" max="9985" width="29.5" style="172" customWidth="1"/>
    <col min="9986" max="10003" width="14.5" style="172" customWidth="1"/>
    <col min="10004" max="10005" width="15.375" style="172" customWidth="1"/>
    <col min="10006" max="10007" width="14.5" style="172" customWidth="1"/>
    <col min="10008" max="10240" width="9" style="172"/>
    <col min="10241" max="10241" width="29.5" style="172" customWidth="1"/>
    <col min="10242" max="10259" width="14.5" style="172" customWidth="1"/>
    <col min="10260" max="10261" width="15.375" style="172" customWidth="1"/>
    <col min="10262" max="10263" width="14.5" style="172" customWidth="1"/>
    <col min="10264" max="10496" width="9" style="172"/>
    <col min="10497" max="10497" width="29.5" style="172" customWidth="1"/>
    <col min="10498" max="10515" width="14.5" style="172" customWidth="1"/>
    <col min="10516" max="10517" width="15.375" style="172" customWidth="1"/>
    <col min="10518" max="10519" width="14.5" style="172" customWidth="1"/>
    <col min="10520" max="10752" width="9" style="172"/>
    <col min="10753" max="10753" width="29.5" style="172" customWidth="1"/>
    <col min="10754" max="10771" width="14.5" style="172" customWidth="1"/>
    <col min="10772" max="10773" width="15.375" style="172" customWidth="1"/>
    <col min="10774" max="10775" width="14.5" style="172" customWidth="1"/>
    <col min="10776" max="11008" width="9" style="172"/>
    <col min="11009" max="11009" width="29.5" style="172" customWidth="1"/>
    <col min="11010" max="11027" width="14.5" style="172" customWidth="1"/>
    <col min="11028" max="11029" width="15.375" style="172" customWidth="1"/>
    <col min="11030" max="11031" width="14.5" style="172" customWidth="1"/>
    <col min="11032" max="11264" width="9" style="172"/>
    <col min="11265" max="11265" width="29.5" style="172" customWidth="1"/>
    <col min="11266" max="11283" width="14.5" style="172" customWidth="1"/>
    <col min="11284" max="11285" width="15.375" style="172" customWidth="1"/>
    <col min="11286" max="11287" width="14.5" style="172" customWidth="1"/>
    <col min="11288" max="11520" width="9" style="172"/>
    <col min="11521" max="11521" width="29.5" style="172" customWidth="1"/>
    <col min="11522" max="11539" width="14.5" style="172" customWidth="1"/>
    <col min="11540" max="11541" width="15.375" style="172" customWidth="1"/>
    <col min="11542" max="11543" width="14.5" style="172" customWidth="1"/>
    <col min="11544" max="11776" width="9" style="172"/>
    <col min="11777" max="11777" width="29.5" style="172" customWidth="1"/>
    <col min="11778" max="11795" width="14.5" style="172" customWidth="1"/>
    <col min="11796" max="11797" width="15.375" style="172" customWidth="1"/>
    <col min="11798" max="11799" width="14.5" style="172" customWidth="1"/>
    <col min="11800" max="12032" width="9" style="172"/>
    <col min="12033" max="12033" width="29.5" style="172" customWidth="1"/>
    <col min="12034" max="12051" width="14.5" style="172" customWidth="1"/>
    <col min="12052" max="12053" width="15.375" style="172" customWidth="1"/>
    <col min="12054" max="12055" width="14.5" style="172" customWidth="1"/>
    <col min="12056" max="12288" width="9" style="172"/>
    <col min="12289" max="12289" width="29.5" style="172" customWidth="1"/>
    <col min="12290" max="12307" width="14.5" style="172" customWidth="1"/>
    <col min="12308" max="12309" width="15.375" style="172" customWidth="1"/>
    <col min="12310" max="12311" width="14.5" style="172" customWidth="1"/>
    <col min="12312" max="12544" width="9" style="172"/>
    <col min="12545" max="12545" width="29.5" style="172" customWidth="1"/>
    <col min="12546" max="12563" width="14.5" style="172" customWidth="1"/>
    <col min="12564" max="12565" width="15.375" style="172" customWidth="1"/>
    <col min="12566" max="12567" width="14.5" style="172" customWidth="1"/>
    <col min="12568" max="12800" width="9" style="172"/>
    <col min="12801" max="12801" width="29.5" style="172" customWidth="1"/>
    <col min="12802" max="12819" width="14.5" style="172" customWidth="1"/>
    <col min="12820" max="12821" width="15.375" style="172" customWidth="1"/>
    <col min="12822" max="12823" width="14.5" style="172" customWidth="1"/>
    <col min="12824" max="13056" width="9" style="172"/>
    <col min="13057" max="13057" width="29.5" style="172" customWidth="1"/>
    <col min="13058" max="13075" width="14.5" style="172" customWidth="1"/>
    <col min="13076" max="13077" width="15.375" style="172" customWidth="1"/>
    <col min="13078" max="13079" width="14.5" style="172" customWidth="1"/>
    <col min="13080" max="13312" width="9" style="172"/>
    <col min="13313" max="13313" width="29.5" style="172" customWidth="1"/>
    <col min="13314" max="13331" width="14.5" style="172" customWidth="1"/>
    <col min="13332" max="13333" width="15.375" style="172" customWidth="1"/>
    <col min="13334" max="13335" width="14.5" style="172" customWidth="1"/>
    <col min="13336" max="13568" width="9" style="172"/>
    <col min="13569" max="13569" width="29.5" style="172" customWidth="1"/>
    <col min="13570" max="13587" width="14.5" style="172" customWidth="1"/>
    <col min="13588" max="13589" width="15.375" style="172" customWidth="1"/>
    <col min="13590" max="13591" width="14.5" style="172" customWidth="1"/>
    <col min="13592" max="13824" width="9" style="172"/>
    <col min="13825" max="13825" width="29.5" style="172" customWidth="1"/>
    <col min="13826" max="13843" width="14.5" style="172" customWidth="1"/>
    <col min="13844" max="13845" width="15.375" style="172" customWidth="1"/>
    <col min="13846" max="13847" width="14.5" style="172" customWidth="1"/>
    <col min="13848" max="14080" width="9" style="172"/>
    <col min="14081" max="14081" width="29.5" style="172" customWidth="1"/>
    <col min="14082" max="14099" width="14.5" style="172" customWidth="1"/>
    <col min="14100" max="14101" width="15.375" style="172" customWidth="1"/>
    <col min="14102" max="14103" width="14.5" style="172" customWidth="1"/>
    <col min="14104" max="14336" width="9" style="172"/>
    <col min="14337" max="14337" width="29.5" style="172" customWidth="1"/>
    <col min="14338" max="14355" width="14.5" style="172" customWidth="1"/>
    <col min="14356" max="14357" width="15.375" style="172" customWidth="1"/>
    <col min="14358" max="14359" width="14.5" style="172" customWidth="1"/>
    <col min="14360" max="14592" width="9" style="172"/>
    <col min="14593" max="14593" width="29.5" style="172" customWidth="1"/>
    <col min="14594" max="14611" width="14.5" style="172" customWidth="1"/>
    <col min="14612" max="14613" width="15.375" style="172" customWidth="1"/>
    <col min="14614" max="14615" width="14.5" style="172" customWidth="1"/>
    <col min="14616" max="14848" width="9" style="172"/>
    <col min="14849" max="14849" width="29.5" style="172" customWidth="1"/>
    <col min="14850" max="14867" width="14.5" style="172" customWidth="1"/>
    <col min="14868" max="14869" width="15.375" style="172" customWidth="1"/>
    <col min="14870" max="14871" width="14.5" style="172" customWidth="1"/>
    <col min="14872" max="15104" width="9" style="172"/>
    <col min="15105" max="15105" width="29.5" style="172" customWidth="1"/>
    <col min="15106" max="15123" width="14.5" style="172" customWidth="1"/>
    <col min="15124" max="15125" width="15.375" style="172" customWidth="1"/>
    <col min="15126" max="15127" width="14.5" style="172" customWidth="1"/>
    <col min="15128" max="15360" width="9" style="172"/>
    <col min="15361" max="15361" width="29.5" style="172" customWidth="1"/>
    <col min="15362" max="15379" width="14.5" style="172" customWidth="1"/>
    <col min="15380" max="15381" width="15.375" style="172" customWidth="1"/>
    <col min="15382" max="15383" width="14.5" style="172" customWidth="1"/>
    <col min="15384" max="15616" width="9" style="172"/>
    <col min="15617" max="15617" width="29.5" style="172" customWidth="1"/>
    <col min="15618" max="15635" width="14.5" style="172" customWidth="1"/>
    <col min="15636" max="15637" width="15.375" style="172" customWidth="1"/>
    <col min="15638" max="15639" width="14.5" style="172" customWidth="1"/>
    <col min="15640" max="15872" width="9" style="172"/>
    <col min="15873" max="15873" width="29.5" style="172" customWidth="1"/>
    <col min="15874" max="15891" width="14.5" style="172" customWidth="1"/>
    <col min="15892" max="15893" width="15.375" style="172" customWidth="1"/>
    <col min="15894" max="15895" width="14.5" style="172" customWidth="1"/>
    <col min="15896" max="16128" width="9" style="172"/>
    <col min="16129" max="16129" width="29.5" style="172" customWidth="1"/>
    <col min="16130" max="16147" width="14.5" style="172" customWidth="1"/>
    <col min="16148" max="16149" width="15.375" style="172" customWidth="1"/>
    <col min="16150" max="16151" width="14.5" style="172" customWidth="1"/>
    <col min="16152" max="16384" width="9" style="172"/>
  </cols>
  <sheetData>
    <row r="1" spans="1:23" x14ac:dyDescent="0.2">
      <c r="A1" s="231" t="s">
        <v>469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</row>
    <row r="2" spans="1:23" ht="135" x14ac:dyDescent="0.2">
      <c r="A2" s="173" t="s">
        <v>6</v>
      </c>
      <c r="B2" s="173" t="s">
        <v>222</v>
      </c>
      <c r="C2" s="173" t="s">
        <v>223</v>
      </c>
      <c r="D2" s="173" t="s">
        <v>409</v>
      </c>
      <c r="E2" s="173" t="s">
        <v>225</v>
      </c>
      <c r="F2" s="173" t="s">
        <v>226</v>
      </c>
      <c r="G2" s="173" t="s">
        <v>227</v>
      </c>
      <c r="H2" s="173" t="s">
        <v>228</v>
      </c>
      <c r="I2" s="173" t="s">
        <v>229</v>
      </c>
      <c r="J2" s="173" t="s">
        <v>230</v>
      </c>
      <c r="K2" s="173" t="s">
        <v>231</v>
      </c>
      <c r="L2" s="173" t="s">
        <v>232</v>
      </c>
      <c r="M2" s="173" t="s">
        <v>233</v>
      </c>
      <c r="N2" s="173" t="s">
        <v>234</v>
      </c>
      <c r="O2" s="173" t="s">
        <v>235</v>
      </c>
      <c r="P2" s="173" t="s">
        <v>236</v>
      </c>
      <c r="Q2" s="173" t="s">
        <v>410</v>
      </c>
      <c r="R2" s="173" t="s">
        <v>238</v>
      </c>
      <c r="S2" s="173" t="s">
        <v>239</v>
      </c>
      <c r="T2" s="173" t="s">
        <v>240</v>
      </c>
      <c r="U2" s="173" t="s">
        <v>56</v>
      </c>
    </row>
    <row r="3" spans="1:23" ht="38.25" x14ac:dyDescent="0.2">
      <c r="A3" s="176" t="s">
        <v>261</v>
      </c>
      <c r="B3" s="198">
        <v>650468520</v>
      </c>
      <c r="C3" s="198">
        <v>0</v>
      </c>
      <c r="D3" s="198">
        <v>0</v>
      </c>
      <c r="E3" s="198">
        <v>0</v>
      </c>
      <c r="F3" s="198">
        <v>2375751</v>
      </c>
      <c r="G3" s="198">
        <v>0</v>
      </c>
      <c r="H3" s="198">
        <v>0</v>
      </c>
      <c r="I3" s="198">
        <v>0</v>
      </c>
      <c r="J3" s="198">
        <v>49934</v>
      </c>
      <c r="K3" s="198">
        <v>0</v>
      </c>
      <c r="L3" s="198">
        <v>0</v>
      </c>
      <c r="M3" s="198">
        <v>0</v>
      </c>
      <c r="N3" s="198">
        <v>2172877</v>
      </c>
      <c r="O3" s="198">
        <v>1000000</v>
      </c>
      <c r="P3" s="198">
        <v>0</v>
      </c>
      <c r="Q3" s="198">
        <v>0</v>
      </c>
      <c r="R3" s="198">
        <v>0</v>
      </c>
      <c r="S3" s="198">
        <v>0</v>
      </c>
      <c r="T3" s="198">
        <v>0</v>
      </c>
      <c r="U3" s="198">
        <f>SUM(B3:T3)</f>
        <v>656067082</v>
      </c>
    </row>
    <row r="4" spans="1:23" ht="25.5" x14ac:dyDescent="0.2">
      <c r="A4" s="176" t="s">
        <v>454</v>
      </c>
      <c r="B4" s="198">
        <v>0</v>
      </c>
      <c r="C4" s="198">
        <v>0</v>
      </c>
      <c r="D4" s="198">
        <v>0</v>
      </c>
      <c r="E4" s="198">
        <v>0</v>
      </c>
      <c r="F4" s="198">
        <v>210463</v>
      </c>
      <c r="G4" s="198">
        <v>0</v>
      </c>
      <c r="H4" s="198">
        <v>0</v>
      </c>
      <c r="I4" s="198">
        <v>0</v>
      </c>
      <c r="J4" s="198">
        <v>0</v>
      </c>
      <c r="K4" s="198">
        <v>0</v>
      </c>
      <c r="L4" s="198">
        <v>0</v>
      </c>
      <c r="M4" s="198">
        <v>0</v>
      </c>
      <c r="N4" s="198">
        <v>0</v>
      </c>
      <c r="O4" s="198">
        <v>0</v>
      </c>
      <c r="P4" s="198">
        <v>0</v>
      </c>
      <c r="Q4" s="198">
        <v>0</v>
      </c>
      <c r="R4" s="198">
        <v>0</v>
      </c>
      <c r="S4" s="198">
        <v>0</v>
      </c>
      <c r="T4" s="198">
        <v>0</v>
      </c>
      <c r="U4" s="198">
        <f t="shared" ref="U4:U32" si="0">SUM(B4:T4)</f>
        <v>210463</v>
      </c>
    </row>
    <row r="5" spans="1:23" ht="25.5" x14ac:dyDescent="0.2">
      <c r="A5" s="176" t="s">
        <v>262</v>
      </c>
      <c r="B5" s="198">
        <v>0</v>
      </c>
      <c r="C5" s="198">
        <v>0</v>
      </c>
      <c r="D5" s="198">
        <v>0</v>
      </c>
      <c r="E5" s="198">
        <v>0</v>
      </c>
      <c r="F5" s="198">
        <v>1230288</v>
      </c>
      <c r="G5" s="198">
        <v>0</v>
      </c>
      <c r="H5" s="198">
        <v>0</v>
      </c>
      <c r="I5" s="198">
        <v>0</v>
      </c>
      <c r="J5" s="198">
        <v>0</v>
      </c>
      <c r="K5" s="198">
        <v>0</v>
      </c>
      <c r="L5" s="198">
        <v>0</v>
      </c>
      <c r="M5" s="198">
        <v>0</v>
      </c>
      <c r="N5" s="198">
        <v>0</v>
      </c>
      <c r="O5" s="198">
        <v>0</v>
      </c>
      <c r="P5" s="198">
        <v>0</v>
      </c>
      <c r="Q5" s="198">
        <v>0</v>
      </c>
      <c r="R5" s="198">
        <v>0</v>
      </c>
      <c r="S5" s="198">
        <v>0</v>
      </c>
      <c r="T5" s="198">
        <v>0</v>
      </c>
      <c r="U5" s="198">
        <f t="shared" si="0"/>
        <v>1230288</v>
      </c>
    </row>
    <row r="6" spans="1:23" ht="25.5" x14ac:dyDescent="0.2">
      <c r="A6" s="176" t="s">
        <v>263</v>
      </c>
      <c r="B6" s="198">
        <v>650468520</v>
      </c>
      <c r="C6" s="198">
        <v>0</v>
      </c>
      <c r="D6" s="198">
        <v>0</v>
      </c>
      <c r="E6" s="198">
        <v>0</v>
      </c>
      <c r="F6" s="198">
        <v>935000</v>
      </c>
      <c r="G6" s="198">
        <v>0</v>
      </c>
      <c r="H6" s="198">
        <v>0</v>
      </c>
      <c r="I6" s="198">
        <v>0</v>
      </c>
      <c r="J6" s="198">
        <v>49934</v>
      </c>
      <c r="K6" s="198">
        <v>0</v>
      </c>
      <c r="L6" s="198">
        <v>0</v>
      </c>
      <c r="M6" s="198">
        <v>0</v>
      </c>
      <c r="N6" s="198">
        <v>2172877</v>
      </c>
      <c r="O6" s="198">
        <v>1000000</v>
      </c>
      <c r="P6" s="198">
        <v>0</v>
      </c>
      <c r="Q6" s="198">
        <v>0</v>
      </c>
      <c r="R6" s="198">
        <v>0</v>
      </c>
      <c r="S6" s="198">
        <v>0</v>
      </c>
      <c r="T6" s="198">
        <v>0</v>
      </c>
      <c r="U6" s="198">
        <f t="shared" si="0"/>
        <v>654626331</v>
      </c>
    </row>
    <row r="7" spans="1:23" ht="38.25" x14ac:dyDescent="0.2">
      <c r="A7" s="174" t="s">
        <v>264</v>
      </c>
      <c r="B7" s="199">
        <v>650468520</v>
      </c>
      <c r="C7" s="199">
        <v>0</v>
      </c>
      <c r="D7" s="199">
        <v>0</v>
      </c>
      <c r="E7" s="199">
        <v>0</v>
      </c>
      <c r="F7" s="199">
        <v>2375751</v>
      </c>
      <c r="G7" s="199">
        <v>0</v>
      </c>
      <c r="H7" s="199">
        <v>0</v>
      </c>
      <c r="I7" s="199">
        <v>0</v>
      </c>
      <c r="J7" s="199">
        <v>49934</v>
      </c>
      <c r="K7" s="199">
        <v>0</v>
      </c>
      <c r="L7" s="199">
        <v>0</v>
      </c>
      <c r="M7" s="199">
        <v>0</v>
      </c>
      <c r="N7" s="199">
        <v>2172877</v>
      </c>
      <c r="O7" s="199">
        <v>1000000</v>
      </c>
      <c r="P7" s="199">
        <v>0</v>
      </c>
      <c r="Q7" s="199">
        <v>0</v>
      </c>
      <c r="R7" s="199">
        <v>0</v>
      </c>
      <c r="S7" s="199">
        <v>0</v>
      </c>
      <c r="T7" s="199">
        <v>0</v>
      </c>
      <c r="U7" s="198">
        <f t="shared" si="0"/>
        <v>656067082</v>
      </c>
    </row>
    <row r="8" spans="1:23" ht="38.25" x14ac:dyDescent="0.2">
      <c r="A8" s="176" t="s">
        <v>455</v>
      </c>
      <c r="B8" s="198">
        <v>0</v>
      </c>
      <c r="C8" s="198">
        <v>0</v>
      </c>
      <c r="D8" s="198">
        <v>229760779</v>
      </c>
      <c r="E8" s="198">
        <v>0</v>
      </c>
      <c r="F8" s="198">
        <v>0</v>
      </c>
      <c r="G8" s="198">
        <v>0</v>
      </c>
      <c r="H8" s="198">
        <v>0</v>
      </c>
      <c r="I8" s="198">
        <v>0</v>
      </c>
      <c r="J8" s="198">
        <v>0</v>
      </c>
      <c r="K8" s="198">
        <v>0</v>
      </c>
      <c r="L8" s="198">
        <v>0</v>
      </c>
      <c r="M8" s="198">
        <v>0</v>
      </c>
      <c r="N8" s="198">
        <v>0</v>
      </c>
      <c r="O8" s="198">
        <v>0</v>
      </c>
      <c r="P8" s="198">
        <v>0</v>
      </c>
      <c r="Q8" s="198">
        <v>0</v>
      </c>
      <c r="R8" s="198">
        <v>0</v>
      </c>
      <c r="S8" s="198">
        <v>0</v>
      </c>
      <c r="T8" s="198">
        <v>0</v>
      </c>
      <c r="U8" s="198">
        <f t="shared" si="0"/>
        <v>229760779</v>
      </c>
    </row>
    <row r="9" spans="1:23" ht="38.25" x14ac:dyDescent="0.2">
      <c r="A9" s="176" t="s">
        <v>456</v>
      </c>
      <c r="B9" s="198">
        <v>0</v>
      </c>
      <c r="C9" s="198">
        <v>0</v>
      </c>
      <c r="D9" s="198">
        <v>229760779</v>
      </c>
      <c r="E9" s="198">
        <v>0</v>
      </c>
      <c r="F9" s="198">
        <v>0</v>
      </c>
      <c r="G9" s="198">
        <v>0</v>
      </c>
      <c r="H9" s="198">
        <v>0</v>
      </c>
      <c r="I9" s="198">
        <v>0</v>
      </c>
      <c r="J9" s="198">
        <v>0</v>
      </c>
      <c r="K9" s="198">
        <v>0</v>
      </c>
      <c r="L9" s="198">
        <v>0</v>
      </c>
      <c r="M9" s="198">
        <v>0</v>
      </c>
      <c r="N9" s="198">
        <v>0</v>
      </c>
      <c r="O9" s="198">
        <v>0</v>
      </c>
      <c r="P9" s="198">
        <v>0</v>
      </c>
      <c r="Q9" s="198">
        <v>0</v>
      </c>
      <c r="R9" s="198">
        <v>0</v>
      </c>
      <c r="S9" s="198">
        <v>0</v>
      </c>
      <c r="T9" s="198">
        <v>0</v>
      </c>
      <c r="U9" s="198">
        <f t="shared" si="0"/>
        <v>229760779</v>
      </c>
    </row>
    <row r="10" spans="1:23" ht="38.25" x14ac:dyDescent="0.2">
      <c r="A10" s="174" t="s">
        <v>457</v>
      </c>
      <c r="B10" s="199">
        <v>0</v>
      </c>
      <c r="C10" s="199">
        <v>0</v>
      </c>
      <c r="D10" s="199">
        <v>229760779</v>
      </c>
      <c r="E10" s="199">
        <v>0</v>
      </c>
      <c r="F10" s="199">
        <v>0</v>
      </c>
      <c r="G10" s="199">
        <v>0</v>
      </c>
      <c r="H10" s="199">
        <v>0</v>
      </c>
      <c r="I10" s="199">
        <v>0</v>
      </c>
      <c r="J10" s="199">
        <v>0</v>
      </c>
      <c r="K10" s="199">
        <v>0</v>
      </c>
      <c r="L10" s="199">
        <v>0</v>
      </c>
      <c r="M10" s="199">
        <v>0</v>
      </c>
      <c r="N10" s="199">
        <v>0</v>
      </c>
      <c r="O10" s="199">
        <v>0</v>
      </c>
      <c r="P10" s="199">
        <v>0</v>
      </c>
      <c r="Q10" s="199">
        <v>0</v>
      </c>
      <c r="R10" s="199">
        <v>0</v>
      </c>
      <c r="S10" s="199">
        <v>0</v>
      </c>
      <c r="T10" s="199">
        <v>0</v>
      </c>
      <c r="U10" s="198">
        <f t="shared" si="0"/>
        <v>229760779</v>
      </c>
    </row>
    <row r="11" spans="1:23" x14ac:dyDescent="0.2">
      <c r="A11" s="176" t="s">
        <v>458</v>
      </c>
      <c r="B11" s="198">
        <v>0</v>
      </c>
      <c r="C11" s="198">
        <v>0</v>
      </c>
      <c r="D11" s="198">
        <v>0</v>
      </c>
      <c r="E11" s="198">
        <v>0</v>
      </c>
      <c r="F11" s="198">
        <v>0</v>
      </c>
      <c r="G11" s="198">
        <v>0</v>
      </c>
      <c r="H11" s="198">
        <v>0</v>
      </c>
      <c r="I11" s="198">
        <v>0</v>
      </c>
      <c r="J11" s="198">
        <v>0</v>
      </c>
      <c r="K11" s="198">
        <v>0</v>
      </c>
      <c r="L11" s="198">
        <v>0</v>
      </c>
      <c r="M11" s="198">
        <v>0</v>
      </c>
      <c r="N11" s="198">
        <v>0</v>
      </c>
      <c r="O11" s="198">
        <v>0</v>
      </c>
      <c r="P11" s="198">
        <v>0</v>
      </c>
      <c r="Q11" s="198">
        <v>280158</v>
      </c>
      <c r="R11" s="198">
        <v>0</v>
      </c>
      <c r="S11" s="198">
        <v>0</v>
      </c>
      <c r="T11" s="198">
        <v>0</v>
      </c>
      <c r="U11" s="198">
        <f t="shared" si="0"/>
        <v>280158</v>
      </c>
    </row>
    <row r="12" spans="1:23" ht="25.5" x14ac:dyDescent="0.2">
      <c r="A12" s="176" t="s">
        <v>459</v>
      </c>
      <c r="B12" s="198">
        <v>0</v>
      </c>
      <c r="C12" s="198">
        <v>0</v>
      </c>
      <c r="D12" s="198">
        <v>0</v>
      </c>
      <c r="E12" s="198">
        <v>0</v>
      </c>
      <c r="F12" s="198">
        <v>21802911</v>
      </c>
      <c r="G12" s="198">
        <v>0</v>
      </c>
      <c r="H12" s="198">
        <v>7917700</v>
      </c>
      <c r="I12" s="198">
        <v>0</v>
      </c>
      <c r="J12" s="198">
        <v>13585642</v>
      </c>
      <c r="K12" s="198">
        <v>0</v>
      </c>
      <c r="L12" s="198">
        <v>0</v>
      </c>
      <c r="M12" s="198">
        <v>0</v>
      </c>
      <c r="N12" s="198">
        <v>0</v>
      </c>
      <c r="O12" s="198">
        <v>0</v>
      </c>
      <c r="P12" s="198">
        <v>0</v>
      </c>
      <c r="Q12" s="198">
        <v>235551</v>
      </c>
      <c r="R12" s="198">
        <v>208236</v>
      </c>
      <c r="S12" s="198">
        <v>0</v>
      </c>
      <c r="T12" s="198">
        <v>0</v>
      </c>
      <c r="U12" s="198">
        <f t="shared" si="0"/>
        <v>43750040</v>
      </c>
    </row>
    <row r="13" spans="1:23" ht="25.5" x14ac:dyDescent="0.2">
      <c r="A13" s="176" t="s">
        <v>460</v>
      </c>
      <c r="B13" s="198">
        <v>15647621</v>
      </c>
      <c r="C13" s="198">
        <v>0</v>
      </c>
      <c r="D13" s="198">
        <v>0</v>
      </c>
      <c r="E13" s="198">
        <v>0</v>
      </c>
      <c r="F13" s="198">
        <v>1421202</v>
      </c>
      <c r="G13" s="198">
        <v>0</v>
      </c>
      <c r="H13" s="198">
        <v>0</v>
      </c>
      <c r="I13" s="198">
        <v>0</v>
      </c>
      <c r="J13" s="198">
        <v>0</v>
      </c>
      <c r="K13" s="198">
        <v>0</v>
      </c>
      <c r="L13" s="198">
        <v>0</v>
      </c>
      <c r="M13" s="198">
        <v>0</v>
      </c>
      <c r="N13" s="198">
        <v>0</v>
      </c>
      <c r="O13" s="198">
        <v>0</v>
      </c>
      <c r="P13" s="198">
        <v>0</v>
      </c>
      <c r="Q13" s="198">
        <v>0</v>
      </c>
      <c r="R13" s="198">
        <v>0</v>
      </c>
      <c r="S13" s="198">
        <v>0</v>
      </c>
      <c r="T13" s="198">
        <v>0</v>
      </c>
      <c r="U13" s="198">
        <f t="shared" si="0"/>
        <v>17068823</v>
      </c>
    </row>
    <row r="14" spans="1:23" x14ac:dyDescent="0.2">
      <c r="A14" s="176" t="s">
        <v>461</v>
      </c>
      <c r="B14" s="198">
        <v>15647621</v>
      </c>
      <c r="C14" s="198">
        <v>0</v>
      </c>
      <c r="D14" s="198">
        <v>0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0</v>
      </c>
      <c r="K14" s="198">
        <v>0</v>
      </c>
      <c r="L14" s="198">
        <v>0</v>
      </c>
      <c r="M14" s="198">
        <v>0</v>
      </c>
      <c r="N14" s="198">
        <v>0</v>
      </c>
      <c r="O14" s="198">
        <v>0</v>
      </c>
      <c r="P14" s="198">
        <v>0</v>
      </c>
      <c r="Q14" s="198">
        <v>0</v>
      </c>
      <c r="R14" s="198">
        <v>0</v>
      </c>
      <c r="S14" s="198">
        <v>0</v>
      </c>
      <c r="T14" s="198">
        <v>0</v>
      </c>
      <c r="U14" s="198">
        <f t="shared" si="0"/>
        <v>15647621</v>
      </c>
    </row>
    <row r="15" spans="1:23" x14ac:dyDescent="0.2">
      <c r="A15" s="176" t="s">
        <v>462</v>
      </c>
      <c r="B15" s="198">
        <v>0</v>
      </c>
      <c r="C15" s="198">
        <v>0</v>
      </c>
      <c r="D15" s="198">
        <v>0</v>
      </c>
      <c r="E15" s="198">
        <v>3113667</v>
      </c>
      <c r="F15" s="198">
        <v>62813289</v>
      </c>
      <c r="G15" s="198">
        <v>43749541</v>
      </c>
      <c r="H15" s="198">
        <v>30187747</v>
      </c>
      <c r="I15" s="198">
        <v>11395623</v>
      </c>
      <c r="J15" s="198">
        <v>3036137</v>
      </c>
      <c r="K15" s="198">
        <v>3394686</v>
      </c>
      <c r="L15" s="198">
        <v>1434595</v>
      </c>
      <c r="M15" s="198">
        <v>496270</v>
      </c>
      <c r="N15" s="198">
        <v>0</v>
      </c>
      <c r="O15" s="198">
        <v>0</v>
      </c>
      <c r="P15" s="198">
        <v>4750550</v>
      </c>
      <c r="Q15" s="198">
        <v>0</v>
      </c>
      <c r="R15" s="198">
        <v>29894017</v>
      </c>
      <c r="S15" s="198">
        <v>16830987</v>
      </c>
      <c r="T15" s="198">
        <v>3523775</v>
      </c>
      <c r="U15" s="198">
        <f t="shared" si="0"/>
        <v>214620884</v>
      </c>
    </row>
    <row r="16" spans="1:23" ht="25.5" x14ac:dyDescent="0.2">
      <c r="A16" s="176" t="s">
        <v>463</v>
      </c>
      <c r="B16" s="198">
        <v>123585</v>
      </c>
      <c r="C16" s="198">
        <v>0</v>
      </c>
      <c r="D16" s="198">
        <v>0</v>
      </c>
      <c r="E16" s="198">
        <v>501259</v>
      </c>
      <c r="F16" s="198">
        <v>1894187</v>
      </c>
      <c r="G16" s="198">
        <v>0</v>
      </c>
      <c r="H16" s="198">
        <v>0</v>
      </c>
      <c r="I16" s="198">
        <v>0</v>
      </c>
      <c r="J16" s="198">
        <v>115238</v>
      </c>
      <c r="K16" s="198">
        <v>603140</v>
      </c>
      <c r="L16" s="198">
        <v>0</v>
      </c>
      <c r="M16" s="198">
        <v>0</v>
      </c>
      <c r="N16" s="198">
        <v>0</v>
      </c>
      <c r="O16" s="198">
        <v>0</v>
      </c>
      <c r="P16" s="198">
        <v>0</v>
      </c>
      <c r="Q16" s="198">
        <v>113591</v>
      </c>
      <c r="R16" s="198">
        <v>8110476</v>
      </c>
      <c r="S16" s="198">
        <v>19858</v>
      </c>
      <c r="T16" s="198">
        <v>2160</v>
      </c>
      <c r="U16" s="198">
        <f t="shared" si="0"/>
        <v>11483494</v>
      </c>
    </row>
    <row r="17" spans="1:21" ht="38.25" x14ac:dyDescent="0.2">
      <c r="A17" s="176" t="s">
        <v>464</v>
      </c>
      <c r="B17" s="198">
        <v>438</v>
      </c>
      <c r="C17" s="198">
        <v>0</v>
      </c>
      <c r="D17" s="198">
        <v>5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0</v>
      </c>
      <c r="K17" s="198">
        <v>0</v>
      </c>
      <c r="L17" s="198">
        <v>0</v>
      </c>
      <c r="M17" s="198">
        <v>0</v>
      </c>
      <c r="N17" s="198">
        <v>0</v>
      </c>
      <c r="O17" s="198">
        <v>0</v>
      </c>
      <c r="P17" s="198">
        <v>0</v>
      </c>
      <c r="Q17" s="198">
        <v>0</v>
      </c>
      <c r="R17" s="198">
        <v>0</v>
      </c>
      <c r="S17" s="198">
        <v>0</v>
      </c>
      <c r="T17" s="198">
        <v>0</v>
      </c>
      <c r="U17" s="198">
        <f t="shared" si="0"/>
        <v>443</v>
      </c>
    </row>
    <row r="18" spans="1:21" ht="38.25" x14ac:dyDescent="0.2">
      <c r="A18" s="176" t="s">
        <v>465</v>
      </c>
      <c r="B18" s="198">
        <v>438</v>
      </c>
      <c r="C18" s="198">
        <v>0</v>
      </c>
      <c r="D18" s="198">
        <v>5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0</v>
      </c>
      <c r="K18" s="198">
        <v>0</v>
      </c>
      <c r="L18" s="198">
        <v>0</v>
      </c>
      <c r="M18" s="198">
        <v>0</v>
      </c>
      <c r="N18" s="198">
        <v>0</v>
      </c>
      <c r="O18" s="198">
        <v>0</v>
      </c>
      <c r="P18" s="198">
        <v>0</v>
      </c>
      <c r="Q18" s="198">
        <v>0</v>
      </c>
      <c r="R18" s="198">
        <v>0</v>
      </c>
      <c r="S18" s="198">
        <v>0</v>
      </c>
      <c r="T18" s="198">
        <v>0</v>
      </c>
      <c r="U18" s="198">
        <f t="shared" si="0"/>
        <v>443</v>
      </c>
    </row>
    <row r="19" spans="1:21" x14ac:dyDescent="0.2">
      <c r="A19" s="176" t="s">
        <v>466</v>
      </c>
      <c r="B19" s="198">
        <v>0</v>
      </c>
      <c r="C19" s="198">
        <v>0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0</v>
      </c>
      <c r="K19" s="198">
        <v>0</v>
      </c>
      <c r="L19" s="198">
        <v>0</v>
      </c>
      <c r="M19" s="198">
        <v>0</v>
      </c>
      <c r="N19" s="198">
        <v>0</v>
      </c>
      <c r="O19" s="198">
        <v>0</v>
      </c>
      <c r="P19" s="198">
        <v>0</v>
      </c>
      <c r="Q19" s="198">
        <v>47781</v>
      </c>
      <c r="R19" s="198">
        <v>0</v>
      </c>
      <c r="S19" s="198">
        <v>0</v>
      </c>
      <c r="T19" s="198">
        <v>0</v>
      </c>
      <c r="U19" s="198">
        <f t="shared" si="0"/>
        <v>47781</v>
      </c>
    </row>
    <row r="20" spans="1:21" ht="25.5" x14ac:dyDescent="0.2">
      <c r="A20" s="176" t="s">
        <v>467</v>
      </c>
      <c r="B20" s="198">
        <v>90805</v>
      </c>
      <c r="C20" s="198">
        <v>0</v>
      </c>
      <c r="D20" s="198">
        <v>0</v>
      </c>
      <c r="E20" s="198">
        <v>47244</v>
      </c>
      <c r="F20" s="198">
        <v>2142491</v>
      </c>
      <c r="G20" s="198">
        <v>0</v>
      </c>
      <c r="H20" s="198">
        <v>26759</v>
      </c>
      <c r="I20" s="198">
        <v>0</v>
      </c>
      <c r="J20" s="198">
        <v>1296</v>
      </c>
      <c r="K20" s="198">
        <v>1022</v>
      </c>
      <c r="L20" s="198">
        <v>3135</v>
      </c>
      <c r="M20" s="198">
        <v>0</v>
      </c>
      <c r="N20" s="198">
        <v>1065648</v>
      </c>
      <c r="O20" s="198">
        <v>67815</v>
      </c>
      <c r="P20" s="198">
        <v>1200194</v>
      </c>
      <c r="Q20" s="198">
        <v>0</v>
      </c>
      <c r="R20" s="198">
        <v>0</v>
      </c>
      <c r="S20" s="198">
        <v>73950</v>
      </c>
      <c r="T20" s="198">
        <v>15048784</v>
      </c>
      <c r="U20" s="198">
        <f t="shared" si="0"/>
        <v>19769143</v>
      </c>
    </row>
    <row r="21" spans="1:21" x14ac:dyDescent="0.2">
      <c r="A21" s="176" t="s">
        <v>468</v>
      </c>
      <c r="B21" s="198">
        <v>89091</v>
      </c>
      <c r="C21" s="198">
        <v>0</v>
      </c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0</v>
      </c>
      <c r="K21" s="198">
        <v>0</v>
      </c>
      <c r="L21" s="198">
        <v>0</v>
      </c>
      <c r="M21" s="198">
        <v>0</v>
      </c>
      <c r="N21" s="198">
        <v>0</v>
      </c>
      <c r="O21" s="198">
        <v>0</v>
      </c>
      <c r="P21" s="198">
        <v>0</v>
      </c>
      <c r="Q21" s="198">
        <v>0</v>
      </c>
      <c r="R21" s="198">
        <v>0</v>
      </c>
      <c r="S21" s="198">
        <v>0</v>
      </c>
      <c r="T21" s="198">
        <v>0</v>
      </c>
      <c r="U21" s="198">
        <f t="shared" si="0"/>
        <v>89091</v>
      </c>
    </row>
    <row r="22" spans="1:21" ht="38.25" x14ac:dyDescent="0.2">
      <c r="A22" s="174" t="s">
        <v>265</v>
      </c>
      <c r="B22" s="199">
        <v>15862449</v>
      </c>
      <c r="C22" s="199">
        <v>0</v>
      </c>
      <c r="D22" s="199">
        <v>5</v>
      </c>
      <c r="E22" s="199">
        <v>3662170</v>
      </c>
      <c r="F22" s="199">
        <v>90074080</v>
      </c>
      <c r="G22" s="199">
        <v>43749541</v>
      </c>
      <c r="H22" s="199">
        <v>38132206</v>
      </c>
      <c r="I22" s="199">
        <v>11395623</v>
      </c>
      <c r="J22" s="199">
        <v>16738313</v>
      </c>
      <c r="K22" s="199">
        <v>3998848</v>
      </c>
      <c r="L22" s="199">
        <v>1437730</v>
      </c>
      <c r="M22" s="199">
        <v>496270</v>
      </c>
      <c r="N22" s="199">
        <v>1065648</v>
      </c>
      <c r="O22" s="199">
        <v>67815</v>
      </c>
      <c r="P22" s="199">
        <v>5950744</v>
      </c>
      <c r="Q22" s="199">
        <v>677081</v>
      </c>
      <c r="R22" s="199">
        <v>38212729</v>
      </c>
      <c r="S22" s="199">
        <v>16924795</v>
      </c>
      <c r="T22" s="199">
        <v>18574719</v>
      </c>
      <c r="U22" s="198">
        <f t="shared" si="0"/>
        <v>307020766</v>
      </c>
    </row>
    <row r="23" spans="1:21" ht="25.5" x14ac:dyDescent="0.2">
      <c r="A23" s="176" t="s">
        <v>266</v>
      </c>
      <c r="B23" s="198">
        <v>0</v>
      </c>
      <c r="C23" s="198">
        <v>0</v>
      </c>
      <c r="D23" s="198">
        <v>0</v>
      </c>
      <c r="E23" s="198">
        <v>200000</v>
      </c>
      <c r="F23" s="198">
        <v>600000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198">
        <v>150000</v>
      </c>
      <c r="M23" s="198">
        <v>0</v>
      </c>
      <c r="N23" s="198">
        <v>394274</v>
      </c>
      <c r="O23" s="198">
        <v>0</v>
      </c>
      <c r="P23" s="198">
        <v>721000</v>
      </c>
      <c r="Q23" s="198">
        <v>0</v>
      </c>
      <c r="R23" s="198">
        <v>0</v>
      </c>
      <c r="S23" s="198">
        <v>0</v>
      </c>
      <c r="T23" s="198">
        <v>0</v>
      </c>
      <c r="U23" s="198">
        <f t="shared" si="0"/>
        <v>2065274</v>
      </c>
    </row>
    <row r="24" spans="1:21" ht="25.5" x14ac:dyDescent="0.2">
      <c r="A24" s="176" t="s">
        <v>267</v>
      </c>
      <c r="B24" s="198">
        <v>0</v>
      </c>
      <c r="C24" s="198">
        <v>0</v>
      </c>
      <c r="D24" s="198">
        <v>0</v>
      </c>
      <c r="E24" s="198">
        <v>200000</v>
      </c>
      <c r="F24" s="198">
        <v>600000</v>
      </c>
      <c r="G24" s="198">
        <v>0</v>
      </c>
      <c r="H24" s="198">
        <v>0</v>
      </c>
      <c r="I24" s="198">
        <v>0</v>
      </c>
      <c r="J24" s="198">
        <v>0</v>
      </c>
      <c r="K24" s="198">
        <v>0</v>
      </c>
      <c r="L24" s="198">
        <v>150000</v>
      </c>
      <c r="M24" s="198">
        <v>0</v>
      </c>
      <c r="N24" s="198">
        <v>394274</v>
      </c>
      <c r="O24" s="198">
        <v>0</v>
      </c>
      <c r="P24" s="198">
        <v>721000</v>
      </c>
      <c r="Q24" s="198">
        <v>0</v>
      </c>
      <c r="R24" s="198">
        <v>0</v>
      </c>
      <c r="S24" s="198">
        <v>0</v>
      </c>
      <c r="T24" s="198">
        <v>0</v>
      </c>
      <c r="U24" s="198">
        <f t="shared" si="0"/>
        <v>2065274</v>
      </c>
    </row>
    <row r="25" spans="1:21" ht="25.5" x14ac:dyDescent="0.2">
      <c r="A25" s="174" t="s">
        <v>268</v>
      </c>
      <c r="B25" s="199">
        <v>0</v>
      </c>
      <c r="C25" s="199">
        <v>0</v>
      </c>
      <c r="D25" s="199">
        <v>0</v>
      </c>
      <c r="E25" s="199">
        <v>200000</v>
      </c>
      <c r="F25" s="199">
        <v>600000</v>
      </c>
      <c r="G25" s="199">
        <v>0</v>
      </c>
      <c r="H25" s="199">
        <v>0</v>
      </c>
      <c r="I25" s="199">
        <v>0</v>
      </c>
      <c r="J25" s="199">
        <v>0</v>
      </c>
      <c r="K25" s="199">
        <v>0</v>
      </c>
      <c r="L25" s="199">
        <v>150000</v>
      </c>
      <c r="M25" s="199">
        <v>0</v>
      </c>
      <c r="N25" s="199">
        <v>394274</v>
      </c>
      <c r="O25" s="199">
        <v>0</v>
      </c>
      <c r="P25" s="199">
        <v>721000</v>
      </c>
      <c r="Q25" s="199">
        <v>0</v>
      </c>
      <c r="R25" s="199">
        <v>0</v>
      </c>
      <c r="S25" s="199">
        <v>0</v>
      </c>
      <c r="T25" s="199">
        <v>0</v>
      </c>
      <c r="U25" s="198">
        <f t="shared" si="0"/>
        <v>2065274</v>
      </c>
    </row>
    <row r="26" spans="1:21" ht="38.25" x14ac:dyDescent="0.2">
      <c r="A26" s="174" t="s">
        <v>269</v>
      </c>
      <c r="B26" s="199">
        <v>666330969</v>
      </c>
      <c r="C26" s="199">
        <v>0</v>
      </c>
      <c r="D26" s="199">
        <v>229760784</v>
      </c>
      <c r="E26" s="199">
        <v>3862170</v>
      </c>
      <c r="F26" s="199">
        <v>93049831</v>
      </c>
      <c r="G26" s="199">
        <v>43749541</v>
      </c>
      <c r="H26" s="199">
        <v>38132206</v>
      </c>
      <c r="I26" s="199">
        <v>11395623</v>
      </c>
      <c r="J26" s="199">
        <v>16788247</v>
      </c>
      <c r="K26" s="199">
        <v>3998848</v>
      </c>
      <c r="L26" s="199">
        <v>1587730</v>
      </c>
      <c r="M26" s="199">
        <v>496270</v>
      </c>
      <c r="N26" s="199">
        <v>3632799</v>
      </c>
      <c r="O26" s="199">
        <v>1067815</v>
      </c>
      <c r="P26" s="199">
        <v>6671744</v>
      </c>
      <c r="Q26" s="199">
        <v>677081</v>
      </c>
      <c r="R26" s="199">
        <v>38212729</v>
      </c>
      <c r="S26" s="199">
        <v>16924795</v>
      </c>
      <c r="T26" s="199">
        <v>18574719</v>
      </c>
      <c r="U26" s="198">
        <f t="shared" si="0"/>
        <v>1194913901</v>
      </c>
    </row>
    <row r="27" spans="1:21" ht="25.5" x14ac:dyDescent="0.2">
      <c r="A27" s="176" t="s">
        <v>270</v>
      </c>
      <c r="B27" s="198">
        <v>0</v>
      </c>
      <c r="C27" s="198">
        <v>51354805</v>
      </c>
      <c r="D27" s="198">
        <v>0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0</v>
      </c>
      <c r="K27" s="198">
        <v>0</v>
      </c>
      <c r="L27" s="198">
        <v>0</v>
      </c>
      <c r="M27" s="198">
        <v>0</v>
      </c>
      <c r="N27" s="198">
        <v>0</v>
      </c>
      <c r="O27" s="198">
        <v>0</v>
      </c>
      <c r="P27" s="198">
        <v>0</v>
      </c>
      <c r="Q27" s="198">
        <v>0</v>
      </c>
      <c r="R27" s="198">
        <v>0</v>
      </c>
      <c r="S27" s="198">
        <v>0</v>
      </c>
      <c r="T27" s="198">
        <v>0</v>
      </c>
      <c r="U27" s="198">
        <f t="shared" si="0"/>
        <v>51354805</v>
      </c>
    </row>
    <row r="28" spans="1:21" ht="25.5" x14ac:dyDescent="0.2">
      <c r="A28" s="176" t="s">
        <v>271</v>
      </c>
      <c r="B28" s="198">
        <v>0</v>
      </c>
      <c r="C28" s="198">
        <v>51354805</v>
      </c>
      <c r="D28" s="198">
        <v>0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0</v>
      </c>
      <c r="K28" s="198">
        <v>0</v>
      </c>
      <c r="L28" s="198">
        <v>0</v>
      </c>
      <c r="M28" s="198">
        <v>0</v>
      </c>
      <c r="N28" s="198">
        <v>0</v>
      </c>
      <c r="O28" s="198">
        <v>0</v>
      </c>
      <c r="P28" s="198">
        <v>0</v>
      </c>
      <c r="Q28" s="198">
        <v>0</v>
      </c>
      <c r="R28" s="198">
        <v>0</v>
      </c>
      <c r="S28" s="198">
        <v>0</v>
      </c>
      <c r="T28" s="198">
        <v>0</v>
      </c>
      <c r="U28" s="198">
        <f t="shared" si="0"/>
        <v>51354805</v>
      </c>
    </row>
    <row r="29" spans="1:21" ht="25.5" x14ac:dyDescent="0.2">
      <c r="A29" s="176" t="s">
        <v>272</v>
      </c>
      <c r="B29" s="198">
        <v>0</v>
      </c>
      <c r="C29" s="198">
        <v>612777384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0</v>
      </c>
      <c r="K29" s="198">
        <v>0</v>
      </c>
      <c r="L29" s="198">
        <v>0</v>
      </c>
      <c r="M29" s="198">
        <v>0</v>
      </c>
      <c r="N29" s="198">
        <v>0</v>
      </c>
      <c r="O29" s="198">
        <v>0</v>
      </c>
      <c r="P29" s="198">
        <v>0</v>
      </c>
      <c r="Q29" s="198">
        <v>0</v>
      </c>
      <c r="R29" s="198">
        <v>0</v>
      </c>
      <c r="S29" s="198">
        <v>0</v>
      </c>
      <c r="T29" s="198">
        <v>0</v>
      </c>
      <c r="U29" s="198">
        <f t="shared" si="0"/>
        <v>612777384</v>
      </c>
    </row>
    <row r="30" spans="1:21" ht="25.5" x14ac:dyDescent="0.2">
      <c r="A30" s="176" t="s">
        <v>273</v>
      </c>
      <c r="B30" s="198">
        <v>0</v>
      </c>
      <c r="C30" s="198">
        <v>664132189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0</v>
      </c>
      <c r="K30" s="198">
        <v>0</v>
      </c>
      <c r="L30" s="198">
        <v>0</v>
      </c>
      <c r="M30" s="198">
        <v>0</v>
      </c>
      <c r="N30" s="198">
        <v>0</v>
      </c>
      <c r="O30" s="198">
        <v>0</v>
      </c>
      <c r="P30" s="198">
        <v>0</v>
      </c>
      <c r="Q30" s="198">
        <v>0</v>
      </c>
      <c r="R30" s="198">
        <v>0</v>
      </c>
      <c r="S30" s="198">
        <v>0</v>
      </c>
      <c r="T30" s="198">
        <v>0</v>
      </c>
      <c r="U30" s="198">
        <f t="shared" si="0"/>
        <v>664132189</v>
      </c>
    </row>
    <row r="31" spans="1:21" ht="25.5" x14ac:dyDescent="0.2">
      <c r="A31" s="174" t="s">
        <v>274</v>
      </c>
      <c r="B31" s="199">
        <v>0</v>
      </c>
      <c r="C31" s="199">
        <v>664132189</v>
      </c>
      <c r="D31" s="199">
        <v>0</v>
      </c>
      <c r="E31" s="199">
        <v>0</v>
      </c>
      <c r="F31" s="199">
        <v>0</v>
      </c>
      <c r="G31" s="199">
        <v>0</v>
      </c>
      <c r="H31" s="199">
        <v>0</v>
      </c>
      <c r="I31" s="199">
        <v>0</v>
      </c>
      <c r="J31" s="199">
        <v>0</v>
      </c>
      <c r="K31" s="199">
        <v>0</v>
      </c>
      <c r="L31" s="199">
        <v>0</v>
      </c>
      <c r="M31" s="199">
        <v>0</v>
      </c>
      <c r="N31" s="199">
        <v>0</v>
      </c>
      <c r="O31" s="199">
        <v>0</v>
      </c>
      <c r="P31" s="199">
        <v>0</v>
      </c>
      <c r="Q31" s="199">
        <v>0</v>
      </c>
      <c r="R31" s="199">
        <v>0</v>
      </c>
      <c r="S31" s="199">
        <v>0</v>
      </c>
      <c r="T31" s="199">
        <v>0</v>
      </c>
      <c r="U31" s="198">
        <f t="shared" si="0"/>
        <v>664132189</v>
      </c>
    </row>
    <row r="32" spans="1:21" ht="25.5" x14ac:dyDescent="0.2">
      <c r="A32" s="174" t="s">
        <v>275</v>
      </c>
      <c r="B32" s="199">
        <v>666330969</v>
      </c>
      <c r="C32" s="199">
        <v>664132189</v>
      </c>
      <c r="D32" s="199">
        <v>229760784</v>
      </c>
      <c r="E32" s="199">
        <v>3862170</v>
      </c>
      <c r="F32" s="199">
        <v>93049831</v>
      </c>
      <c r="G32" s="199">
        <v>43749541</v>
      </c>
      <c r="H32" s="199">
        <v>38132206</v>
      </c>
      <c r="I32" s="199">
        <v>11395623</v>
      </c>
      <c r="J32" s="199">
        <v>16788247</v>
      </c>
      <c r="K32" s="199">
        <v>3998848</v>
      </c>
      <c r="L32" s="199">
        <v>1587730</v>
      </c>
      <c r="M32" s="199">
        <v>496270</v>
      </c>
      <c r="N32" s="199">
        <v>3632799</v>
      </c>
      <c r="O32" s="199">
        <v>1067815</v>
      </c>
      <c r="P32" s="199">
        <v>6671744</v>
      </c>
      <c r="Q32" s="199">
        <v>677081</v>
      </c>
      <c r="R32" s="199">
        <v>38212729</v>
      </c>
      <c r="S32" s="199">
        <v>16924795</v>
      </c>
      <c r="T32" s="199">
        <v>18574719</v>
      </c>
      <c r="U32" s="198">
        <f t="shared" si="0"/>
        <v>1859046090</v>
      </c>
    </row>
  </sheetData>
  <mergeCells count="1">
    <mergeCell ref="A1:W1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7" sqref="G7"/>
    </sheetView>
  </sheetViews>
  <sheetFormatPr defaultRowHeight="14.25" x14ac:dyDescent="0.2"/>
  <cols>
    <col min="2" max="2" width="30.25" customWidth="1"/>
    <col min="3" max="3" width="21.5" customWidth="1"/>
  </cols>
  <sheetData>
    <row r="1" spans="1:9" ht="15" x14ac:dyDescent="0.25">
      <c r="A1" s="232" t="s">
        <v>295</v>
      </c>
      <c r="B1" s="232"/>
      <c r="C1" s="232"/>
      <c r="D1" s="232"/>
      <c r="E1" s="104"/>
      <c r="F1" s="104"/>
      <c r="G1" s="104"/>
      <c r="H1" s="104"/>
      <c r="I1" s="104"/>
    </row>
    <row r="2" spans="1:9" ht="15.75" x14ac:dyDescent="0.25">
      <c r="A2" s="223" t="s">
        <v>1</v>
      </c>
      <c r="B2" s="223"/>
      <c r="C2" s="223"/>
      <c r="D2" s="223"/>
      <c r="E2" s="223"/>
      <c r="F2" s="56"/>
      <c r="G2" s="56"/>
      <c r="H2" s="56"/>
      <c r="I2" s="56"/>
    </row>
    <row r="3" spans="1:9" ht="33.75" customHeight="1" x14ac:dyDescent="0.25">
      <c r="A3" s="233" t="s">
        <v>332</v>
      </c>
      <c r="B3" s="233"/>
      <c r="C3" s="233"/>
      <c r="D3" s="233"/>
      <c r="E3" s="104"/>
      <c r="F3" s="104"/>
      <c r="G3" s="104"/>
      <c r="H3" s="104"/>
      <c r="I3" s="104"/>
    </row>
    <row r="5" spans="1:9" ht="15" x14ac:dyDescent="0.25">
      <c r="B5" s="105" t="s">
        <v>114</v>
      </c>
      <c r="C5" s="105" t="s">
        <v>282</v>
      </c>
    </row>
    <row r="6" spans="1:9" ht="15" x14ac:dyDescent="0.25">
      <c r="B6" s="105" t="s">
        <v>276</v>
      </c>
      <c r="C6" s="106"/>
    </row>
    <row r="7" spans="1:9" ht="48" customHeight="1" x14ac:dyDescent="0.25">
      <c r="B7" s="109" t="s">
        <v>277</v>
      </c>
      <c r="C7" s="201">
        <v>3600000</v>
      </c>
    </row>
    <row r="8" spans="1:9" ht="38.1" customHeight="1" x14ac:dyDescent="0.25">
      <c r="B8" s="105" t="s">
        <v>278</v>
      </c>
      <c r="C8" s="202"/>
    </row>
    <row r="9" spans="1:9" ht="38.1" customHeight="1" x14ac:dyDescent="0.25">
      <c r="B9" s="116" t="s">
        <v>297</v>
      </c>
      <c r="C9" s="201">
        <v>300000</v>
      </c>
    </row>
    <row r="10" spans="1:9" s="121" customFormat="1" ht="38.1" customHeight="1" x14ac:dyDescent="0.25">
      <c r="B10" s="200" t="s">
        <v>471</v>
      </c>
      <c r="C10" s="201">
        <v>300000</v>
      </c>
    </row>
    <row r="11" spans="1:9" s="115" customFormat="1" ht="38.1" customHeight="1" x14ac:dyDescent="0.25">
      <c r="B11" s="200" t="s">
        <v>470</v>
      </c>
      <c r="C11" s="201">
        <v>150000</v>
      </c>
    </row>
    <row r="12" spans="1:9" ht="38.1" customHeight="1" x14ac:dyDescent="0.25">
      <c r="B12" s="107" t="s">
        <v>279</v>
      </c>
      <c r="C12" s="201">
        <v>100000</v>
      </c>
    </row>
    <row r="13" spans="1:9" ht="55.5" customHeight="1" x14ac:dyDescent="0.25">
      <c r="B13" s="109" t="s">
        <v>280</v>
      </c>
      <c r="C13" s="201">
        <v>1840000</v>
      </c>
    </row>
    <row r="14" spans="1:9" ht="38.1" customHeight="1" x14ac:dyDescent="0.25">
      <c r="B14" s="110" t="s">
        <v>281</v>
      </c>
      <c r="C14" s="203">
        <f>SUM(C7:C13)</f>
        <v>6290000</v>
      </c>
    </row>
    <row r="17" spans="2:2" x14ac:dyDescent="0.2">
      <c r="B17" s="75" t="s">
        <v>324</v>
      </c>
    </row>
  </sheetData>
  <mergeCells count="3">
    <mergeCell ref="A1:D1"/>
    <mergeCell ref="A2:E2"/>
    <mergeCell ref="A3:D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opLeftCell="A4" workbookViewId="0">
      <selection activeCell="G14" sqref="G14"/>
    </sheetView>
  </sheetViews>
  <sheetFormatPr defaultRowHeight="14.25" x14ac:dyDescent="0.2"/>
  <cols>
    <col min="3" max="3" width="15" customWidth="1"/>
    <col min="4" max="4" width="14.625" customWidth="1"/>
    <col min="5" max="5" width="17.875" customWidth="1"/>
    <col min="6" max="6" width="15.25" customWidth="1"/>
    <col min="7" max="7" width="58.25" customWidth="1"/>
  </cols>
  <sheetData>
    <row r="2" spans="1:7" s="75" customFormat="1" ht="15" x14ac:dyDescent="0.25">
      <c r="A2" s="232" t="s">
        <v>296</v>
      </c>
      <c r="B2" s="232"/>
      <c r="C2" s="232"/>
      <c r="D2" s="232"/>
      <c r="E2" s="232"/>
      <c r="F2" s="232"/>
      <c r="G2" s="232"/>
    </row>
    <row r="3" spans="1:7" s="75" customFormat="1" ht="15.75" x14ac:dyDescent="0.25">
      <c r="A3" s="223" t="s">
        <v>1</v>
      </c>
      <c r="B3" s="223"/>
      <c r="C3" s="223"/>
      <c r="D3" s="223"/>
      <c r="E3" s="223"/>
      <c r="F3" s="223"/>
      <c r="G3" s="223"/>
    </row>
    <row r="4" spans="1:7" ht="15" customHeight="1" x14ac:dyDescent="0.25">
      <c r="A4" s="233" t="s">
        <v>332</v>
      </c>
      <c r="B4" s="233"/>
      <c r="C4" s="233"/>
      <c r="D4" s="233"/>
      <c r="E4" s="233"/>
      <c r="F4" s="233"/>
      <c r="G4" s="233"/>
    </row>
    <row r="6" spans="1:7" ht="15" x14ac:dyDescent="0.25">
      <c r="B6" s="235" t="s">
        <v>283</v>
      </c>
      <c r="C6" s="235"/>
      <c r="D6" s="235"/>
      <c r="E6" s="235"/>
      <c r="F6" s="235"/>
      <c r="G6" s="235"/>
    </row>
    <row r="7" spans="1:7" ht="15" x14ac:dyDescent="0.25">
      <c r="B7" s="236" t="s">
        <v>352</v>
      </c>
      <c r="C7" s="236"/>
      <c r="D7" s="236"/>
      <c r="E7" s="236"/>
      <c r="F7" s="236"/>
      <c r="G7" s="236"/>
    </row>
    <row r="8" spans="1:7" ht="15" x14ac:dyDescent="0.25">
      <c r="B8" s="106"/>
      <c r="C8" s="106"/>
      <c r="D8" s="111" t="s">
        <v>284</v>
      </c>
      <c r="E8" s="111" t="s">
        <v>285</v>
      </c>
      <c r="F8" s="111" t="s">
        <v>286</v>
      </c>
      <c r="G8" s="111" t="s">
        <v>287</v>
      </c>
    </row>
    <row r="9" spans="1:7" ht="15" x14ac:dyDescent="0.25">
      <c r="B9" s="112" t="s">
        <v>288</v>
      </c>
      <c r="C9" s="112"/>
      <c r="D9" s="108">
        <v>20877750</v>
      </c>
      <c r="E9" s="108">
        <f>D9</f>
        <v>20877750</v>
      </c>
      <c r="F9" s="108">
        <f>D9-E9</f>
        <v>0</v>
      </c>
      <c r="G9" s="114" t="s">
        <v>294</v>
      </c>
    </row>
    <row r="10" spans="1:7" ht="15" x14ac:dyDescent="0.25">
      <c r="B10" s="237" t="s">
        <v>289</v>
      </c>
      <c r="C10" s="237"/>
      <c r="D10" s="108">
        <v>7732500</v>
      </c>
      <c r="E10" s="108">
        <f>D10</f>
        <v>7732500</v>
      </c>
      <c r="F10" s="108">
        <f>D10-E10</f>
        <v>0</v>
      </c>
      <c r="G10" s="114" t="s">
        <v>290</v>
      </c>
    </row>
    <row r="11" spans="1:7" ht="30" x14ac:dyDescent="0.25">
      <c r="B11" s="237" t="s">
        <v>291</v>
      </c>
      <c r="C11" s="237"/>
      <c r="D11" s="108">
        <v>1546500</v>
      </c>
      <c r="E11" s="108">
        <f>D11</f>
        <v>1546500</v>
      </c>
      <c r="F11" s="108">
        <f>D11-E11</f>
        <v>0</v>
      </c>
      <c r="G11" s="114" t="s">
        <v>476</v>
      </c>
    </row>
    <row r="12" spans="1:7" ht="37.5" customHeight="1" x14ac:dyDescent="0.25">
      <c r="B12" s="238" t="s">
        <v>292</v>
      </c>
      <c r="C12" s="238"/>
      <c r="D12" s="108">
        <v>773250</v>
      </c>
      <c r="E12" s="108">
        <f>D12</f>
        <v>773250</v>
      </c>
      <c r="F12" s="108">
        <f>D12-E12</f>
        <v>0</v>
      </c>
      <c r="G12" s="114" t="s">
        <v>475</v>
      </c>
    </row>
    <row r="13" spans="1:7" ht="64.5" customHeight="1" x14ac:dyDescent="0.25">
      <c r="B13" s="237" t="s">
        <v>293</v>
      </c>
      <c r="C13" s="237"/>
      <c r="D13" s="108">
        <v>7732500</v>
      </c>
      <c r="E13" s="108">
        <f>D13</f>
        <v>7732500</v>
      </c>
      <c r="F13" s="108">
        <f>D13-E13</f>
        <v>0</v>
      </c>
      <c r="G13" s="114" t="s">
        <v>479</v>
      </c>
    </row>
    <row r="14" spans="1:7" ht="15" x14ac:dyDescent="0.25">
      <c r="B14" s="234" t="s">
        <v>56</v>
      </c>
      <c r="C14" s="234"/>
      <c r="D14" s="113">
        <f>SUM(D9:D13)</f>
        <v>38662500</v>
      </c>
      <c r="E14" s="113">
        <f t="shared" ref="E14:F14" si="0">SUM(E9:E13)</f>
        <v>38662500</v>
      </c>
      <c r="F14" s="113">
        <f t="shared" si="0"/>
        <v>0</v>
      </c>
      <c r="G14" s="82"/>
    </row>
    <row r="16" spans="1:7" x14ac:dyDescent="0.2">
      <c r="C16" s="75" t="s">
        <v>324</v>
      </c>
    </row>
  </sheetData>
  <mergeCells count="10">
    <mergeCell ref="B14:C14"/>
    <mergeCell ref="A2:G2"/>
    <mergeCell ref="A3:G3"/>
    <mergeCell ref="A4:G4"/>
    <mergeCell ref="B6:G6"/>
    <mergeCell ref="B7:G7"/>
    <mergeCell ref="B10:C10"/>
    <mergeCell ref="B11:C11"/>
    <mergeCell ref="B12:C12"/>
    <mergeCell ref="B13:C1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Címrend</vt:lpstr>
      <vt:lpstr>összevont mérleg</vt:lpstr>
      <vt:lpstr>KESZI mérleg</vt:lpstr>
      <vt:lpstr>CSGYK mérleg</vt:lpstr>
      <vt:lpstr>Társulás mérleg</vt:lpstr>
      <vt:lpstr>működési és felh. egyensúly</vt:lpstr>
      <vt:lpstr>létszám</vt:lpstr>
      <vt:lpstr>állami</vt:lpstr>
      <vt:lpstr>vagyonmérleg</vt:lpstr>
      <vt:lpstr>eredménykimutatás</vt:lpstr>
      <vt:lpstr>maradványkimutatás</vt:lpstr>
      <vt:lpstr>kiadások</vt:lpstr>
      <vt:lpstr>bevételek</vt:lpstr>
      <vt:lpstr>pénzeszköz átadások</vt:lpstr>
      <vt:lpstr>befizetések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2018-04-09T14:28:57Z</cp:lastPrinted>
  <dcterms:created xsi:type="dcterms:W3CDTF">2013-02-08T06:54:51Z</dcterms:created>
  <dcterms:modified xsi:type="dcterms:W3CDTF">2018-04-17T15:52:45Z</dcterms:modified>
</cp:coreProperties>
</file>