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1515" windowWidth="7695" windowHeight="1530" firstSheet="3" activeTab="9"/>
  </bookViews>
  <sheets>
    <sheet name="Címrend" sheetId="1" r:id="rId1"/>
    <sheet name="összevont mérleg" sheetId="2" r:id="rId2"/>
    <sheet name="KESZI mérleg" sheetId="3" r:id="rId3"/>
    <sheet name="CSGYK mérleg" sheetId="4" r:id="rId4"/>
    <sheet name="Társulás mérleg" sheetId="5" r:id="rId5"/>
    <sheet name="működési és felh. egyensúly" sheetId="15" r:id="rId6"/>
    <sheet name="létszám" sheetId="17" r:id="rId7"/>
    <sheet name="állami" sheetId="18" r:id="rId8"/>
    <sheet name="vagyonmérleg" sheetId="19" r:id="rId9"/>
    <sheet name="eredménykimutatás" sheetId="20" r:id="rId10"/>
    <sheet name="maradványkimutatás" sheetId="21" r:id="rId11"/>
    <sheet name="kiadások" sheetId="22" r:id="rId12"/>
    <sheet name="bevételek" sheetId="23" r:id="rId13"/>
    <sheet name="pénzeszköz átadások" sheetId="24" r:id="rId14"/>
    <sheet name="befiztések" sheetId="25" r:id="rId15"/>
  </sheets>
  <externalReferences>
    <externalReference r:id="rId16"/>
  </externalReferences>
  <calcPr calcId="145621"/>
</workbook>
</file>

<file path=xl/calcChain.xml><?xml version="1.0" encoding="utf-8"?>
<calcChain xmlns="http://schemas.openxmlformats.org/spreadsheetml/2006/main">
  <c r="G50" i="20" l="1"/>
  <c r="G45" i="20"/>
  <c r="G47" i="20" s="1"/>
  <c r="G51" i="20" s="1"/>
  <c r="F14" i="25" l="1"/>
  <c r="E14" i="25"/>
  <c r="D14" i="25"/>
  <c r="F13" i="25"/>
  <c r="F12" i="25"/>
  <c r="F11" i="25"/>
  <c r="F10" i="25"/>
  <c r="F9" i="25"/>
  <c r="C14" i="24"/>
  <c r="G15" i="18" l="1"/>
  <c r="G12" i="18"/>
  <c r="H17" i="18" l="1"/>
  <c r="H16" i="18"/>
  <c r="D15" i="18"/>
  <c r="H14" i="18"/>
  <c r="D14" i="18"/>
  <c r="D13" i="18"/>
  <c r="D12" i="18"/>
  <c r="D11" i="18"/>
  <c r="D10" i="18"/>
  <c r="D9" i="18"/>
  <c r="D17" i="17"/>
  <c r="D13" i="17"/>
  <c r="D31" i="17" l="1"/>
  <c r="D18" i="18"/>
  <c r="B21" i="15" l="1"/>
  <c r="G21" i="15"/>
  <c r="B20" i="15"/>
  <c r="G20" i="15"/>
  <c r="E31" i="15"/>
  <c r="E28" i="15"/>
  <c r="B30" i="15"/>
  <c r="B29" i="15"/>
  <c r="B28" i="15"/>
  <c r="G22" i="15"/>
  <c r="B22" i="15"/>
  <c r="E21" i="15"/>
  <c r="E20" i="15"/>
  <c r="D21" i="15"/>
  <c r="D20" i="15"/>
  <c r="G13" i="15" l="1"/>
  <c r="D13" i="15"/>
  <c r="C13" i="15"/>
  <c r="B13" i="15"/>
  <c r="E12" i="15"/>
  <c r="D12" i="15"/>
  <c r="C12" i="15"/>
  <c r="B12" i="15"/>
  <c r="E11" i="15"/>
  <c r="D11" i="15"/>
  <c r="C11" i="15"/>
  <c r="B11" i="15"/>
  <c r="J33" i="2" l="1"/>
  <c r="J32" i="2"/>
  <c r="J31" i="2"/>
  <c r="J30" i="2"/>
  <c r="J29" i="2"/>
  <c r="J28" i="2"/>
  <c r="J27" i="2"/>
  <c r="J26" i="2"/>
  <c r="J25" i="2"/>
  <c r="J24" i="2"/>
  <c r="K33" i="2"/>
  <c r="K31" i="2"/>
  <c r="J20" i="2"/>
  <c r="J22" i="2"/>
  <c r="J21" i="2"/>
  <c r="J19" i="2"/>
  <c r="J18" i="2"/>
  <c r="J17" i="2"/>
  <c r="J16" i="2"/>
  <c r="J15" i="2"/>
  <c r="J14" i="2"/>
  <c r="J13" i="2"/>
  <c r="J12" i="2"/>
  <c r="J11" i="2"/>
  <c r="K22" i="2"/>
  <c r="K20" i="2"/>
  <c r="K15" i="2"/>
  <c r="K13" i="2"/>
  <c r="K12" i="2"/>
  <c r="K11" i="2"/>
  <c r="I13" i="2"/>
  <c r="I20" i="2" s="1"/>
  <c r="I22" i="2" s="1"/>
  <c r="I33" i="2"/>
  <c r="I32" i="2"/>
  <c r="I31" i="2"/>
  <c r="I29" i="2"/>
  <c r="I28" i="2"/>
  <c r="I26" i="2"/>
  <c r="I24" i="2"/>
  <c r="I21" i="2"/>
  <c r="I18" i="2"/>
  <c r="I15" i="2"/>
  <c r="I14" i="2"/>
  <c r="I12" i="2"/>
  <c r="I11" i="2"/>
  <c r="H32" i="2"/>
  <c r="G32" i="2" l="1"/>
  <c r="G30" i="2"/>
  <c r="G29" i="2"/>
  <c r="G28" i="2"/>
  <c r="G27" i="2"/>
  <c r="G26" i="2"/>
  <c r="G24" i="2"/>
  <c r="F32" i="2"/>
  <c r="F26" i="2"/>
  <c r="F29" i="2"/>
  <c r="F28" i="2"/>
  <c r="F24" i="2"/>
  <c r="H21" i="2"/>
  <c r="H18" i="2"/>
  <c r="H13" i="2"/>
  <c r="H12" i="2"/>
  <c r="H11" i="2"/>
  <c r="F13" i="2"/>
  <c r="F12" i="2"/>
  <c r="F11" i="2"/>
  <c r="F21" i="2"/>
  <c r="F18" i="2"/>
  <c r="F15" i="2"/>
  <c r="E13" i="2" l="1"/>
  <c r="E17" i="17" l="1"/>
  <c r="E31" i="17" s="1"/>
  <c r="C17" i="17"/>
  <c r="C13" i="17"/>
  <c r="C31" i="17" s="1"/>
  <c r="B13" i="17"/>
  <c r="B31" i="17" s="1"/>
  <c r="E35" i="15"/>
  <c r="B31" i="15"/>
  <c r="G23" i="15"/>
  <c r="F23" i="15"/>
  <c r="D23" i="15"/>
  <c r="G14" i="15"/>
  <c r="F14" i="15"/>
  <c r="E14" i="15"/>
  <c r="D14" i="15"/>
  <c r="C14" i="15"/>
  <c r="B14" i="15"/>
  <c r="E34" i="5"/>
  <c r="D34" i="5"/>
  <c r="C34" i="5"/>
  <c r="B34" i="5"/>
  <c r="E33" i="5"/>
  <c r="E32" i="5"/>
  <c r="D32" i="5"/>
  <c r="C32" i="5"/>
  <c r="B32" i="5"/>
  <c r="E29" i="5"/>
  <c r="E28" i="5"/>
  <c r="E26" i="5"/>
  <c r="E24" i="5"/>
  <c r="E22" i="5"/>
  <c r="D22" i="5"/>
  <c r="C22" i="5"/>
  <c r="B22" i="5"/>
  <c r="E21" i="5"/>
  <c r="E20" i="5"/>
  <c r="D20" i="5"/>
  <c r="C20" i="5"/>
  <c r="B20" i="5"/>
  <c r="E18" i="5"/>
  <c r="E17" i="5"/>
  <c r="E15" i="5"/>
  <c r="D15" i="5"/>
  <c r="C15" i="5"/>
  <c r="B15" i="5"/>
  <c r="E14" i="5"/>
  <c r="E13" i="5"/>
  <c r="E12" i="5"/>
  <c r="C44" i="4"/>
  <c r="B44" i="4"/>
  <c r="F43" i="4"/>
  <c r="E43" i="4"/>
  <c r="F42" i="4"/>
  <c r="E42" i="4"/>
  <c r="D42" i="4"/>
  <c r="F41" i="4"/>
  <c r="E41" i="4"/>
  <c r="F40" i="4"/>
  <c r="E40" i="4"/>
  <c r="F39" i="4"/>
  <c r="E39" i="4"/>
  <c r="F38" i="4"/>
  <c r="F37" i="4"/>
  <c r="E37" i="4"/>
  <c r="D37" i="4"/>
  <c r="F36" i="4"/>
  <c r="E36" i="4"/>
  <c r="F35" i="4"/>
  <c r="E35" i="4"/>
  <c r="D35" i="4"/>
  <c r="C35" i="4"/>
  <c r="D34" i="4"/>
  <c r="D44" i="4" s="1"/>
  <c r="E30" i="4"/>
  <c r="D30" i="4"/>
  <c r="C30" i="4"/>
  <c r="B30" i="4"/>
  <c r="E29" i="4"/>
  <c r="E28" i="4"/>
  <c r="D28" i="4"/>
  <c r="C28" i="4"/>
  <c r="B28" i="4"/>
  <c r="E26" i="4"/>
  <c r="E25" i="4"/>
  <c r="E24" i="4"/>
  <c r="E21" i="4"/>
  <c r="E19" i="4"/>
  <c r="D19" i="4"/>
  <c r="C19" i="4"/>
  <c r="B19" i="4"/>
  <c r="E18" i="4"/>
  <c r="D18" i="4"/>
  <c r="C18" i="4"/>
  <c r="B18" i="4"/>
  <c r="E17" i="4"/>
  <c r="D17" i="4"/>
  <c r="C17" i="4"/>
  <c r="E15" i="4"/>
  <c r="E14" i="4"/>
  <c r="E13" i="4"/>
  <c r="E12" i="4"/>
  <c r="C54" i="3"/>
  <c r="B54" i="3"/>
  <c r="G53" i="3"/>
  <c r="F53" i="3"/>
  <c r="G52" i="3"/>
  <c r="F52" i="3"/>
  <c r="G51" i="3"/>
  <c r="F51" i="3"/>
  <c r="D51" i="3"/>
  <c r="G50" i="3"/>
  <c r="F50" i="3"/>
  <c r="G49" i="3"/>
  <c r="F49" i="3"/>
  <c r="G48" i="3"/>
  <c r="F48" i="3"/>
  <c r="G47" i="3"/>
  <c r="F47" i="3"/>
  <c r="E47" i="3"/>
  <c r="D47" i="3"/>
  <c r="G46" i="3"/>
  <c r="F46" i="3"/>
  <c r="E46" i="3"/>
  <c r="D46" i="3"/>
  <c r="G45" i="3"/>
  <c r="F45" i="3"/>
  <c r="G44" i="3"/>
  <c r="F44" i="3"/>
  <c r="D44" i="3"/>
  <c r="E43" i="3"/>
  <c r="D43" i="3"/>
  <c r="E15" i="18" s="1"/>
  <c r="E42" i="3"/>
  <c r="G42" i="3" s="1"/>
  <c r="D42" i="3"/>
  <c r="E14" i="18" s="1"/>
  <c r="E41" i="3"/>
  <c r="F13" i="18" s="1"/>
  <c r="G13" i="18" s="1"/>
  <c r="D41" i="3"/>
  <c r="E13" i="18" s="1"/>
  <c r="C41" i="3"/>
  <c r="B41" i="3"/>
  <c r="E40" i="3"/>
  <c r="D40" i="3"/>
  <c r="E12" i="18" s="1"/>
  <c r="E39" i="3"/>
  <c r="F11" i="18" s="1"/>
  <c r="G11" i="18" s="1"/>
  <c r="D39" i="3"/>
  <c r="E11" i="18" s="1"/>
  <c r="E38" i="3"/>
  <c r="D38" i="3"/>
  <c r="E10" i="18" s="1"/>
  <c r="F33" i="3"/>
  <c r="E33" i="3"/>
  <c r="D33" i="3"/>
  <c r="C33" i="3"/>
  <c r="B33" i="3"/>
  <c r="F31" i="3"/>
  <c r="F30" i="3"/>
  <c r="E30" i="3"/>
  <c r="D30" i="3"/>
  <c r="C30" i="3"/>
  <c r="B30" i="3"/>
  <c r="F28" i="3"/>
  <c r="B28" i="3"/>
  <c r="F26" i="3"/>
  <c r="E26" i="3"/>
  <c r="D26" i="3"/>
  <c r="B26" i="3"/>
  <c r="F23" i="3"/>
  <c r="F21" i="3"/>
  <c r="E21" i="3"/>
  <c r="D21" i="3"/>
  <c r="C21" i="3"/>
  <c r="B21" i="3"/>
  <c r="F20" i="3"/>
  <c r="F19" i="3"/>
  <c r="E19" i="3"/>
  <c r="D19" i="3"/>
  <c r="C19" i="3"/>
  <c r="B19" i="3"/>
  <c r="F17" i="3"/>
  <c r="E17" i="3"/>
  <c r="D17" i="3"/>
  <c r="F15" i="3"/>
  <c r="F14" i="3"/>
  <c r="B14" i="3"/>
  <c r="F13" i="3"/>
  <c r="F12" i="3"/>
  <c r="C33" i="2"/>
  <c r="B33" i="2"/>
  <c r="C32" i="2"/>
  <c r="H31" i="2"/>
  <c r="H33" i="2" s="1"/>
  <c r="G31" i="2"/>
  <c r="G33" i="2" s="1"/>
  <c r="F31" i="2"/>
  <c r="F33" i="2" s="1"/>
  <c r="E31" i="2"/>
  <c r="E33" i="2" s="1"/>
  <c r="D33" i="2" s="1"/>
  <c r="C31" i="2"/>
  <c r="B31" i="2"/>
  <c r="D30" i="2"/>
  <c r="C30" i="2"/>
  <c r="C29" i="2"/>
  <c r="B29" i="2"/>
  <c r="D28" i="2"/>
  <c r="D31" i="2" s="1"/>
  <c r="C28" i="2"/>
  <c r="B28" i="2"/>
  <c r="D27" i="2"/>
  <c r="E26" i="2"/>
  <c r="D26" i="2"/>
  <c r="C26" i="2"/>
  <c r="D25" i="2"/>
  <c r="C25" i="2"/>
  <c r="D24" i="2"/>
  <c r="C24" i="2"/>
  <c r="B24" i="2"/>
  <c r="F22" i="2"/>
  <c r="C22" i="2"/>
  <c r="B22" i="2"/>
  <c r="D21" i="2"/>
  <c r="C21" i="2"/>
  <c r="B21" i="2"/>
  <c r="H20" i="2"/>
  <c r="H22" i="2" s="1"/>
  <c r="F20" i="2"/>
  <c r="E20" i="2"/>
  <c r="D20" i="2" s="1"/>
  <c r="C20" i="2"/>
  <c r="B20" i="2"/>
  <c r="G19" i="2"/>
  <c r="D19" i="2"/>
  <c r="G18" i="2"/>
  <c r="D18" i="2"/>
  <c r="C18" i="2"/>
  <c r="G17" i="2"/>
  <c r="G16" i="2"/>
  <c r="E15" i="2"/>
  <c r="D15" i="2"/>
  <c r="C15" i="2"/>
  <c r="B15" i="2"/>
  <c r="G14" i="2"/>
  <c r="F14" i="2"/>
  <c r="C14" i="2"/>
  <c r="G13" i="2"/>
  <c r="D13" i="2"/>
  <c r="C13" i="2"/>
  <c r="B13" i="2"/>
  <c r="G12" i="2"/>
  <c r="E12" i="2"/>
  <c r="D12" i="2"/>
  <c r="C12" i="2"/>
  <c r="B12" i="2"/>
  <c r="G11" i="2"/>
  <c r="E11" i="2"/>
  <c r="D11" i="2"/>
  <c r="C11" i="2"/>
  <c r="B11" i="2"/>
  <c r="F34" i="4" l="1"/>
  <c r="F44" i="4" s="1"/>
  <c r="G41" i="3"/>
  <c r="F40" i="3"/>
  <c r="F43" i="3"/>
  <c r="F42" i="3"/>
  <c r="G43" i="3"/>
  <c r="E18" i="18"/>
  <c r="E31" i="18" s="1"/>
  <c r="F10" i="18"/>
  <c r="G10" i="18" s="1"/>
  <c r="G18" i="18" s="1"/>
  <c r="C20" i="15"/>
  <c r="F38" i="3"/>
  <c r="G38" i="3"/>
  <c r="G39" i="3"/>
  <c r="G40" i="3"/>
  <c r="E54" i="3"/>
  <c r="E55" i="3" s="1"/>
  <c r="F9" i="18"/>
  <c r="C21" i="15"/>
  <c r="H21" i="15" s="1"/>
  <c r="F39" i="3"/>
  <c r="D54" i="3"/>
  <c r="D55" i="3" s="1"/>
  <c r="F41" i="3"/>
  <c r="E34" i="4"/>
  <c r="H22" i="15"/>
  <c r="B23" i="15"/>
  <c r="G20" i="2"/>
  <c r="G22" i="2" s="1"/>
  <c r="H12" i="15"/>
  <c r="H13" i="15"/>
  <c r="H11" i="15"/>
  <c r="E23" i="15"/>
  <c r="E22" i="2"/>
  <c r="D22" i="2" s="1"/>
  <c r="C23" i="15" l="1"/>
  <c r="H20" i="15"/>
  <c r="G54" i="3"/>
  <c r="F18" i="18"/>
  <c r="F31" i="18" s="1"/>
  <c r="H9" i="18"/>
  <c r="H18" i="18" s="1"/>
  <c r="H14" i="15"/>
  <c r="H23" i="15"/>
</calcChain>
</file>

<file path=xl/sharedStrings.xml><?xml version="1.0" encoding="utf-8"?>
<sst xmlns="http://schemas.openxmlformats.org/spreadsheetml/2006/main" count="889" uniqueCount="418">
  <si>
    <t>1. SZÁMÚ MELLÉKLET</t>
  </si>
  <si>
    <t>MOSONMAGYARÓVÁR TÉRSÉGI TÁRSULÁS</t>
  </si>
  <si>
    <t>A Mosonmagyaróvár Térségi Társulás és irányítása alá tartozó költségvetési szervek</t>
  </si>
  <si>
    <t xml:space="preserve"> CÍMRENDJÉT</t>
  </si>
  <si>
    <t>az alábbiak szerint állapítja meg:</t>
  </si>
  <si>
    <t>Címszám</t>
  </si>
  <si>
    <t>Megnevezés</t>
  </si>
  <si>
    <t>1.</t>
  </si>
  <si>
    <t>Mosonmagyaróvár Térségi Társulás</t>
  </si>
  <si>
    <t>2.</t>
  </si>
  <si>
    <t>Kistérségi Egyesített Szociális Intézmény</t>
  </si>
  <si>
    <t>3.</t>
  </si>
  <si>
    <t>2./A SZÁMÚ MELLÉKLET</t>
  </si>
  <si>
    <t>kötelező</t>
  </si>
  <si>
    <t>önként</t>
  </si>
  <si>
    <t>eredeti</t>
  </si>
  <si>
    <t>Rovatrend</t>
  </si>
  <si>
    <t>előirányzat 2014.</t>
  </si>
  <si>
    <t>Személyi juttatások</t>
  </si>
  <si>
    <t>K1</t>
  </si>
  <si>
    <t>Munkaadót terhelő járulékok</t>
  </si>
  <si>
    <t>K2</t>
  </si>
  <si>
    <t>Dologi és egyéb folyó kiadások</t>
  </si>
  <si>
    <t>K3</t>
  </si>
  <si>
    <t>Pénzeszköz átadás, támogatás</t>
  </si>
  <si>
    <t>K4</t>
  </si>
  <si>
    <t>Felhalmozási kiadások</t>
  </si>
  <si>
    <t>K61-67, K71-74</t>
  </si>
  <si>
    <t>Hitelek és kölcsönök kiadásai</t>
  </si>
  <si>
    <t>K9111</t>
  </si>
  <si>
    <t>Pénzforgalmi kiadások</t>
  </si>
  <si>
    <t>Államháztartási tartalék</t>
  </si>
  <si>
    <t>Kiegyenlítő, átfutó, függő kiadás</t>
  </si>
  <si>
    <t>nem releváns</t>
  </si>
  <si>
    <t>Kiadások összesen:</t>
  </si>
  <si>
    <t>Intézményi működési bevételek</t>
  </si>
  <si>
    <t>B4</t>
  </si>
  <si>
    <t>Költségvetési visszatérülések</t>
  </si>
  <si>
    <t>Felhalmozási és tőke jellegű bevételek</t>
  </si>
  <si>
    <t>B21, B25, B52, B72, B73</t>
  </si>
  <si>
    <t xml:space="preserve">            ebből: sajátos felhalm. és tőkef.</t>
  </si>
  <si>
    <t>Támogatások, kiegészítések és átvett pénzeszközök</t>
  </si>
  <si>
    <t>B816</t>
  </si>
  <si>
    <t xml:space="preserve">            ebből: önkorm. költségvetési tám.  </t>
  </si>
  <si>
    <t>Hitelek, kölcsönök bevételei</t>
  </si>
  <si>
    <t>B8111</t>
  </si>
  <si>
    <t>Pénzforgalmi bevételek összesen</t>
  </si>
  <si>
    <t>Kiegyenlítő, átfutó, függő bevételek</t>
  </si>
  <si>
    <t>Bevételek összesen:</t>
  </si>
  <si>
    <t>2./B SZÁMÚ MELLÉKLET</t>
  </si>
  <si>
    <t>kötelező feladat</t>
  </si>
  <si>
    <t>KISTÉRSÉGI EGYESÍTETT SZOCIÁLIS INTÉZET</t>
  </si>
  <si>
    <t>B16, B63</t>
  </si>
  <si>
    <t>Irányító szervtől kapott támogatás</t>
  </si>
  <si>
    <t>adatok Ft-ban</t>
  </si>
  <si>
    <t>Szociális étkeztetés</t>
  </si>
  <si>
    <t>Házi segítségnyújtás</t>
  </si>
  <si>
    <t>Időskorúak nappali int. Ellátása</t>
  </si>
  <si>
    <t>Állami támogatás</t>
  </si>
  <si>
    <t>Fogyatékos és demens személyek ell.</t>
  </si>
  <si>
    <t>Hajléktalanok nappali ellátása</t>
  </si>
  <si>
    <t>Hajléktalanok átmeneti ellátása</t>
  </si>
  <si>
    <t>Bértámogatás szociális szféra</t>
  </si>
  <si>
    <t>intézmény üzemeltetési támogatás</t>
  </si>
  <si>
    <t>Gesztor önkormányzat támogatása</t>
  </si>
  <si>
    <t>Szociális foglalkoztatás támogatása (gesztor önk. Keresztül)</t>
  </si>
  <si>
    <t>2./C SZÁMÚ MELLÉKLET</t>
  </si>
  <si>
    <t>Felügyeleti szervtől átvett támogatás</t>
  </si>
  <si>
    <t>Szociális és gyermekjóléti alapszolg., állami támogatás</t>
  </si>
  <si>
    <t>Összesen</t>
  </si>
  <si>
    <t>2./D SZÁMÚ MELLÉKLET</t>
  </si>
  <si>
    <t>önként vállalt feladat</t>
  </si>
  <si>
    <t>Felügyelet alá tartozó költségvetési szerv. Támogat.</t>
  </si>
  <si>
    <t>K915</t>
  </si>
  <si>
    <t>Intézmény megnevezése</t>
  </si>
  <si>
    <t>Járulékok</t>
  </si>
  <si>
    <t>Dologi kiadások</t>
  </si>
  <si>
    <t>Ellátottak juttatása</t>
  </si>
  <si>
    <t>Tartalékképzés</t>
  </si>
  <si>
    <t>Átadott pénzeszközök működési</t>
  </si>
  <si>
    <t>Mindösszesen:</t>
  </si>
  <si>
    <t>Intézmény saját bevételei</t>
  </si>
  <si>
    <t>MÖK támogatás</t>
  </si>
  <si>
    <t>Egyéb támogatás értékű műk. bevétel</t>
  </si>
  <si>
    <t>Feladatfinanszírozás</t>
  </si>
  <si>
    <t xml:space="preserve"> TÁMOP 5.4.9-11/1-2012-0014</t>
  </si>
  <si>
    <t>Összesen:</t>
  </si>
  <si>
    <t>Kistérségi Egyesített Szociális Intézet</t>
  </si>
  <si>
    <t>Közfoglalkoztatottak átlagos létszáma</t>
  </si>
  <si>
    <t>(intézmény, szakfeladat, stb.)</t>
  </si>
  <si>
    <t>engedélyezett</t>
  </si>
  <si>
    <t>létszámhely</t>
  </si>
  <si>
    <t xml:space="preserve"> GyÁÓ</t>
  </si>
  <si>
    <t>Gyermekjóléti szolgálat</t>
  </si>
  <si>
    <t>Családsegítő</t>
  </si>
  <si>
    <t>Aranykor, kp.-i irányítás</t>
  </si>
  <si>
    <t>Gondozóház</t>
  </si>
  <si>
    <t>ESZO</t>
  </si>
  <si>
    <t xml:space="preserve"> Hajléktalan</t>
  </si>
  <si>
    <t xml:space="preserve"> Idősek klubja</t>
  </si>
  <si>
    <t xml:space="preserve"> FÉNI</t>
  </si>
  <si>
    <t xml:space="preserve"> Nappali melegedő</t>
  </si>
  <si>
    <t xml:space="preserve"> Szociális étkezés</t>
  </si>
  <si>
    <t xml:space="preserve"> Házi segítségnyújtás</t>
  </si>
  <si>
    <t xml:space="preserve"> Jelzőrendszer</t>
  </si>
  <si>
    <t xml:space="preserve"> Szoc. foglalkoztatás</t>
  </si>
  <si>
    <t>100 Ft/lakos</t>
  </si>
  <si>
    <t>20 Ft/lakos</t>
  </si>
  <si>
    <t>200 Ft/lakos</t>
  </si>
  <si>
    <t>…./2014. (XII.09.) Kt. Határozat alapján</t>
  </si>
  <si>
    <t>10 Ft/lakos</t>
  </si>
  <si>
    <t>2014. évi</t>
  </si>
  <si>
    <t>Térségi Társulás felé befizetett tagdíjból átadásra kerülő</t>
  </si>
  <si>
    <t>K5</t>
  </si>
  <si>
    <t>K513</t>
  </si>
  <si>
    <t>módosított</t>
  </si>
  <si>
    <t>K502</t>
  </si>
  <si>
    <t>Maradvány felhasználás</t>
  </si>
  <si>
    <t>B8131</t>
  </si>
  <si>
    <t>Bérkompenzáció</t>
  </si>
  <si>
    <t>Bértámogatás és intézmény üzemeltetés támogatás mint állami támogatás</t>
  </si>
  <si>
    <t>bérkompenzáció</t>
  </si>
  <si>
    <t>Gyáó épület felújítására átadott előirányzat</t>
  </si>
  <si>
    <t>Jubileumi jutalom, felmentési bérekre átadott előirányzat</t>
  </si>
  <si>
    <t>Jubileumi jutalom, felmentési bérek</t>
  </si>
  <si>
    <t>Felújításra átadott előirányzat</t>
  </si>
  <si>
    <t>Ellátottak pénzbeli juttatásai</t>
  </si>
  <si>
    <t>Elvonások és befizetések</t>
  </si>
  <si>
    <t>B813</t>
  </si>
  <si>
    <t>Szociális ágazati pótlék és kiegészítő pótlék</t>
  </si>
  <si>
    <t xml:space="preserve">K5 </t>
  </si>
  <si>
    <t>Felhalmozási célú pénzeszköz átadás</t>
  </si>
  <si>
    <t>K89</t>
  </si>
  <si>
    <t>B16, 816, B65</t>
  </si>
  <si>
    <t>2016. ÉVI KÖLTSÉGVETÉSI HATÁROZAT MÓDOSÍTÁSÁHOZ</t>
  </si>
  <si>
    <t>2016. évi költségvetéséről szóló 2/2016. (II.15.) TT. határozatot</t>
  </si>
  <si>
    <t>előirányzat 2016.</t>
  </si>
  <si>
    <t>2016. évi eredeti</t>
  </si>
  <si>
    <t>2016. év eredeti</t>
  </si>
  <si>
    <t>Térségi tárulásba fizetett tagdíjból származó támogatás</t>
  </si>
  <si>
    <t>Családi napközi támogatása</t>
  </si>
  <si>
    <t>2016. év</t>
  </si>
  <si>
    <t>Irányító szervi támogatás részletezése 2016. év eredeti és módosított adatok Ft-ban (!)</t>
  </si>
  <si>
    <t>Kiadások és Bevételek működési egyensúlya</t>
  </si>
  <si>
    <t>Család és Gyermekjóléti Központ</t>
  </si>
  <si>
    <t>2016. január 1.</t>
  </si>
  <si>
    <t>Család- és Gyermekjóléti Központ</t>
  </si>
  <si>
    <t>előirányzat 2016.12.31</t>
  </si>
  <si>
    <t>2016. december 31.</t>
  </si>
  <si>
    <t>2016.12.31.mód</t>
  </si>
  <si>
    <t>2016.12.31.mód.</t>
  </si>
  <si>
    <t>teljesítés</t>
  </si>
  <si>
    <t>2016. ÉVI KÖLTSÉGVETÉSI VÉGREHAJTÁSÁRÓL SZÓLÓ HATÁROZATÁHOZ</t>
  </si>
  <si>
    <t>KÖLTSÉGVETÉSI MÉRLEG</t>
  </si>
  <si>
    <t>Mosonmagyaróvár, 2017. április</t>
  </si>
  <si>
    <t>2016. ÉVI KÖLTSÉGVETÉSI VÉGREHAJTÁSÁRÓL SZÓLÓ HATÁROZAT MELLÉKLETE</t>
  </si>
  <si>
    <t>KÖLTSÉGVETÉSI  MÉRLEG</t>
  </si>
  <si>
    <t>adatok  Ft-ban (!)</t>
  </si>
  <si>
    <t>teljesítés aránya a módosított előirányzathoz képest %</t>
  </si>
  <si>
    <t>B16, B65</t>
  </si>
  <si>
    <t>Teljesítés</t>
  </si>
  <si>
    <t>Megelőlegező támogatás áht. Szerint</t>
  </si>
  <si>
    <t>Változás eredeti előirányzathoz képest</t>
  </si>
  <si>
    <t>adatok  Ft-ban</t>
  </si>
  <si>
    <t>teljesítés módosított előirányzathoz képest %</t>
  </si>
  <si>
    <t>változás eredeti előirányzathoz képest</t>
  </si>
  <si>
    <t>Megelőlegező támogatás</t>
  </si>
  <si>
    <t>összesen</t>
  </si>
  <si>
    <t>2016. évi teljesítés</t>
  </si>
  <si>
    <t>Működési kiadások  Ft teljesítés</t>
  </si>
  <si>
    <t>Működési bevételek Ft teljesítés</t>
  </si>
  <si>
    <t>Felhalmozási kiadások teljesítés</t>
  </si>
  <si>
    <t>Felhalmozási kiadások Ft</t>
  </si>
  <si>
    <t>Felhalmozási bevételek Ft</t>
  </si>
  <si>
    <t>Felhalmozási bevétel teljesítés</t>
  </si>
  <si>
    <t xml:space="preserve">Mosonmagyaróvár Térségi Társulás </t>
  </si>
  <si>
    <t xml:space="preserve">Kistérségi Egyesített Szociális Intézmény felújítási alapból </t>
  </si>
  <si>
    <t>Család és Gyermekjóléti Központ felújítási alapból 343e Ft</t>
  </si>
  <si>
    <t>KESZI maradványból</t>
  </si>
  <si>
    <t>CSGYK maradványból</t>
  </si>
  <si>
    <t>KESZI saját bevételből</t>
  </si>
  <si>
    <t>CSGYK saját bevétel</t>
  </si>
  <si>
    <t>tényleges</t>
  </si>
  <si>
    <t>állományi létszám</t>
  </si>
  <si>
    <t>3. SZÁMÚ MELLÉKLET</t>
  </si>
  <si>
    <t>4. sz. melléklet</t>
  </si>
  <si>
    <t>ÉS FELÜGYELETE ALÁ TARTOZÓ KÖLTSÉGVETÉSI SZERVE</t>
  </si>
  <si>
    <t>Költségvetési engedélyzett létszámhely, és év végi átlagos statisztikai záró létszáma</t>
  </si>
  <si>
    <t>ÁLLAMI TÁMOGATÁS</t>
  </si>
  <si>
    <t>5. számú melléklet</t>
  </si>
  <si>
    <t>Jogcím</t>
  </si>
  <si>
    <t>Fajlagos mutató</t>
  </si>
  <si>
    <t>Eredeti előirányzat</t>
  </si>
  <si>
    <t>Módosított előirányzat</t>
  </si>
  <si>
    <t>Elszámolás szerinti különbözet</t>
  </si>
  <si>
    <t>Család és Gyermekjóléti Szolgálat</t>
  </si>
  <si>
    <t>III.3.c.</t>
  </si>
  <si>
    <t>III.3.a.</t>
  </si>
  <si>
    <t>Szociális Étkeztetés</t>
  </si>
  <si>
    <t>Járó támogatás</t>
  </si>
  <si>
    <t xml:space="preserve">III.3.d. </t>
  </si>
  <si>
    <t>III.3.f (2)</t>
  </si>
  <si>
    <t>III.3.g (2) (3) (6)</t>
  </si>
  <si>
    <t>Fogyatékos személyek nappali intézményi ellátása, foglalkoztatásban részesülő fogyatékos személyek, demens személyek nappali ellátása</t>
  </si>
  <si>
    <t>417 fő</t>
  </si>
  <si>
    <t>153 fő</t>
  </si>
  <si>
    <t>48 fő</t>
  </si>
  <si>
    <t>10 fő,                               17fő,                          21 fő</t>
  </si>
  <si>
    <t>III.3. i. (2)</t>
  </si>
  <si>
    <t>hajléktalanok napplai intézményi ellátása</t>
  </si>
  <si>
    <t>36 fő</t>
  </si>
  <si>
    <t>III.3.k</t>
  </si>
  <si>
    <t>hajléktalanok átmeneti szállása</t>
  </si>
  <si>
    <t>39 fő</t>
  </si>
  <si>
    <t>III.4.</t>
  </si>
  <si>
    <t>szakmai dolgozók bértámogatása</t>
  </si>
  <si>
    <t>III.4. b</t>
  </si>
  <si>
    <t>intézményi- üzemeltetési támgoatás</t>
  </si>
  <si>
    <t>34 fő</t>
  </si>
  <si>
    <t>Időskorúak nappali intézményi ellátása</t>
  </si>
  <si>
    <t>KESZI</t>
  </si>
  <si>
    <t>CSGYK</t>
  </si>
  <si>
    <t>Ágazati pótlék</t>
  </si>
  <si>
    <t>Kiegészítő ágazgati pótlék</t>
  </si>
  <si>
    <t>Mindösszesen</t>
  </si>
  <si>
    <t>Nemzeti Rehabilitációs és Szociális Hivatal támogatása KABELT</t>
  </si>
  <si>
    <t>Előző időszak</t>
  </si>
  <si>
    <t>Tárgyi időszak</t>
  </si>
  <si>
    <t>A/I Immateriális javak (=A/I/1+A/I/2+A/I/3)</t>
  </si>
  <si>
    <t>A/II Tárgyi eszközök  (=A/II/1+...+A/II/5)</t>
  </si>
  <si>
    <t>A) NEMZETI VAGYONBA TARTOZÓ BEFEKTETETT ESZKÖZÖK (=A/I+A/II+A/III+A/IV)</t>
  </si>
  <si>
    <t>B/I Készletek (=B/I/1+…+B/I/5)</t>
  </si>
  <si>
    <t>B) NEMZETI VAGYONBA TARTOZÓ FORGÓESZKÖZÖK (= B/I+B/II)</t>
  </si>
  <si>
    <t>C/II Pénztárak, csekkek, betétkönyvek (=C/II/1+C/II/2+C/II/3)</t>
  </si>
  <si>
    <t>C/III Forintszámlák (=C/III/1+C/III/2)</t>
  </si>
  <si>
    <t>C) PÉNZESZKÖZÖK (=C/I+…+C/IV)</t>
  </si>
  <si>
    <t>D/I Költségvetési évben esedékes követelések (=D/I/1+…+D/I/8)</t>
  </si>
  <si>
    <t>D/II Költségvetési évet követően esedékes követelések (=D/II/1+…+D/II/8)</t>
  </si>
  <si>
    <t>D/III Követelés jellegű sajátos elszámolások (=D/III/1+…+D/III/9)</t>
  </si>
  <si>
    <t>D) KÖVETELÉSEK  (=D/I+D/II+D/III)</t>
  </si>
  <si>
    <t>E/I/2 Más előzetesen felszámított levonható általános forgalmi adó</t>
  </si>
  <si>
    <t>E/I Előzetesen felszámított általános forgalmi adó elszámolása (=E/I/1+…+E/I/4)</t>
  </si>
  <si>
    <t>E/II/2 Más fizetendő általános forgalmi adó</t>
  </si>
  <si>
    <t>E/II Fizetendő általános forgalmi adó elszámolása (=E/II/1+E/II/2)</t>
  </si>
  <si>
    <t>E/III/1 December havi illetmények, munkabérek elszámolása</t>
  </si>
  <si>
    <t>E/III/2 Utalványok, bérletek és más hasonló, készpénz-helyettesítő fizetési eszköznek nem minősülő eszközök elszámolásai</t>
  </si>
  <si>
    <t>E/III Egyéb sajátos eszközoldali elszámolások (=E/III/1+E/III/2)</t>
  </si>
  <si>
    <t>E) EGYÉB SAJÁTOS ELSZÁMOLÁSOK (=E/I+E/II+E/III)</t>
  </si>
  <si>
    <t>F/2 Költségek, ráfordítások aktív időbeli elhatárolása</t>
  </si>
  <si>
    <t>F) AKTÍV IDŐBELI  ELHATÁROLÁSOK  (=F/1+F/2+F/3)</t>
  </si>
  <si>
    <t>ESZKÖZÖK ÖSSZESEN (=A+B+C+D+E+F)</t>
  </si>
  <si>
    <t>G/I  Nemzeti vagyon induláskori értéke</t>
  </si>
  <si>
    <t>G/II Nemzeti vagyon változásai</t>
  </si>
  <si>
    <t>G/III/3 Pénzeszközön kívüli egyéb eszközök induláskori értéke és változásai</t>
  </si>
  <si>
    <t>G/III Egyéb eszközök induláskori értéke és változásai (=G/III/1+G/III/2+G/III/3)</t>
  </si>
  <si>
    <t>G/IV Felhalmozott eredmény</t>
  </si>
  <si>
    <t>G/VI Mérleg szerinti eredmény</t>
  </si>
  <si>
    <t>G/ SAJÁT TŐKE  (= G/I+…+G/VI)</t>
  </si>
  <si>
    <t>H/I/3 Költségvetési évben esedékes kötelezettségek dologi kiadásokra</t>
  </si>
  <si>
    <t>H/I Költségvetési évben esedékes kötelezettségek (=H/I/1+…+H/I/9)</t>
  </si>
  <si>
    <t>H/II/3 Költségvetési évet követően esedékes kötelezettségek dologi kiadásokra</t>
  </si>
  <si>
    <t>H/II Költségvetési évet követően esedékes kötelezettségek (=H/II/1+…+H/II/9)</t>
  </si>
  <si>
    <t>H/III/1 Kapott előlegek</t>
  </si>
  <si>
    <t>H/III/5 Nemzeti vagyonba tartozó befektetett eszközökkel kapcsolatos egyes kötelezettség jellegű sajátos elszámolások</t>
  </si>
  <si>
    <t>H/III/8 Letétre, megőrzésre, fedezetkezelésre átvett pénzeszközök, biztosítékok</t>
  </si>
  <si>
    <t>H/III Kötelezettség jellegű sajátos elszámolások (=H/III/1+…+H/III/10)</t>
  </si>
  <si>
    <t>H) KÖTELEZETTSÉGEK (=H/I+H/II+H/III)</t>
  </si>
  <si>
    <t>J/2 Költségek, ráfordítások passzív időbeli elhatárolása</t>
  </si>
  <si>
    <t>J) PASSZÍV IDŐBELI ELHATÁROLÁSOK (=J/1+J/2+J/3)</t>
  </si>
  <si>
    <t>FORRÁSOK ÖSSZESEN (=G+H+I+J)</t>
  </si>
  <si>
    <t>6. számú melléklet</t>
  </si>
  <si>
    <t>VAGYONMÉRLEG</t>
  </si>
  <si>
    <t>ADATOK FT-BAN</t>
  </si>
  <si>
    <t>Összevont vagyonmérleg</t>
  </si>
  <si>
    <t>A/II/2 Gépek, berendezések, felszerelések, járművek</t>
  </si>
  <si>
    <t>A/II/4 Beruházások, felújítások</t>
  </si>
  <si>
    <t>D/III/1 Adott előlegek (=D/III/1a+…+D/III/1f)</t>
  </si>
  <si>
    <t>D/III/1e - ebből: foglalkoztatottaknak adott előlegek</t>
  </si>
  <si>
    <t>Mosonmagyaróvár Térségi Társulás vagyonmérlege</t>
  </si>
  <si>
    <t>A/II/1 Ingatlanok és a kapcsolódó vagyoni értékű jogok</t>
  </si>
  <si>
    <t>Kistérségi Egyesített Szociális Intézmény vagyonmérlege</t>
  </si>
  <si>
    <t>Család és Gyermekjóléti Központ vagyonmérlege</t>
  </si>
  <si>
    <t>7. számú melléklet</t>
  </si>
  <si>
    <t>EREDMÉNYKIMUTATÁS</t>
  </si>
  <si>
    <t>02 Eszközök és szolgáltatások értékesítése nettó eredményszemléletű bevételei</t>
  </si>
  <si>
    <t>I Tevékenység nettó eredményszemléletű bevétele (=01+02+03)</t>
  </si>
  <si>
    <t>06 Központi működési célú támogatások eredményszemléletű bevételei</t>
  </si>
  <si>
    <t>07 Egyéb működési célú támogatások eredményszemléletű bevételei</t>
  </si>
  <si>
    <t>08 Felhalmozási célú támogatások eredményszemléletű bevételei</t>
  </si>
  <si>
    <t>09 Különféle egyéb eredményszemléletű bevételek</t>
  </si>
  <si>
    <t>III Egyéb eredményszemléletű bevételek (=06+07+08+09)</t>
  </si>
  <si>
    <t>10 Anyagköltség</t>
  </si>
  <si>
    <t>11 Igénybe vett szolgáltatások értéke</t>
  </si>
  <si>
    <t>13 Eladott (közvetített) szolgáltatások értéke</t>
  </si>
  <si>
    <t>IV Anyagjellegű ráfordítások (=10+11+12+13)</t>
  </si>
  <si>
    <t>14 Bérköltség</t>
  </si>
  <si>
    <t>15 Személyi jellegű egyéb kifizetések</t>
  </si>
  <si>
    <t>16 Bérjárulékok</t>
  </si>
  <si>
    <t>V Személyi jellegű ráfordítások (=14+15+16)</t>
  </si>
  <si>
    <t>VI Értékcsökkenési leírás</t>
  </si>
  <si>
    <t>VII Egyéb ráfordítások</t>
  </si>
  <si>
    <t>A)  TEVÉKENYSÉGEK EREDMÉNYE (=I±II+III-IV-V-VI-VII)</t>
  </si>
  <si>
    <t>20 Egyéb kapott (járó) kamatok és kamatjellegű eredményszemléletű bevételek</t>
  </si>
  <si>
    <t>VIII Pénzügyi műveletek eredményszemléletű bevételei (=17+18+19+20+21)</t>
  </si>
  <si>
    <t>B)  PÉNZÜGYI MŰVELETEK EREDMÉNYE (=VIII-IX)</t>
  </si>
  <si>
    <t>C)  MÉRLEG SZERINTI EREDMÉNY (=±A±B)</t>
  </si>
  <si>
    <t>Összevont eredménykimutatás</t>
  </si>
  <si>
    <t>Mosonmagyaróvár Térségi Társulás eredménykimutatása</t>
  </si>
  <si>
    <t>Kistérségi Egyesített Szociális Intézmény eredménykimutatása</t>
  </si>
  <si>
    <t>Család és Gyermekjóléti Központ eredménykimutatása</t>
  </si>
  <si>
    <t>01        Alaptevékenység költségvetési bevételei</t>
  </si>
  <si>
    <t>02        Alaptevékenység költségvetési kiadásai</t>
  </si>
  <si>
    <t>I          Alaptevékenység költségvetési egyenlege (=01-02)</t>
  </si>
  <si>
    <t>03        Alaptevékenység finanszírozási bevételei</t>
  </si>
  <si>
    <t>04        Alaptevékenység finanszírozási kiadásai</t>
  </si>
  <si>
    <t>II         Alaptevékenység finanszírozási egyenlege (=03-04)</t>
  </si>
  <si>
    <t>A)        Alaptevékenység maradványa (=±I±II)</t>
  </si>
  <si>
    <t>C)        Összes maradvány (=A+B)</t>
  </si>
  <si>
    <t>E)        Alaptevékenység szabad maradványa (=A-D)</t>
  </si>
  <si>
    <t>MARADVÁNYKIMUTATÁS</t>
  </si>
  <si>
    <t>8. számú melléklet</t>
  </si>
  <si>
    <t>Összevont maradványkimutatás</t>
  </si>
  <si>
    <t>Összeg</t>
  </si>
  <si>
    <t>Mosonmagyaróvár Térségi Társulás maradványkimutatása</t>
  </si>
  <si>
    <t>Kistérségi Egyesített Szociális Intézmény maradványkimutatása</t>
  </si>
  <si>
    <t>Család és Gyermekjóléti Központ maradványkimutatása</t>
  </si>
  <si>
    <t>011130 Önkormányzatok és önkormányzati hivatalok jogalkotó és általános igazgatási tevékenysége</t>
  </si>
  <si>
    <t>018030 Támogatási célú finanszírozási műveletek</t>
  </si>
  <si>
    <t>047450 Szektorhoz nem köthető komplex gazdaságfejlesztési projektek támogatása</t>
  </si>
  <si>
    <t>049010 Máshova nem sorolt gazdasági ügyek</t>
  </si>
  <si>
    <t>084032 Civil szervezetek programtámogatása</t>
  </si>
  <si>
    <t>101221 Fogyatékossággal élők nappali ellátása</t>
  </si>
  <si>
    <t>102023 Időskorúak tartós bentlakásos ellátása</t>
  </si>
  <si>
    <t>102024 Demens betegek tartós bentlakásos ellátása</t>
  </si>
  <si>
    <t>102025 Időskorúak átmeneti ellátása</t>
  </si>
  <si>
    <t>102026 Demens betegek átmeneti ellátása</t>
  </si>
  <si>
    <t>102031 Idősek nappali ellátása</t>
  </si>
  <si>
    <t>102032 Demens betegek nappali ellátása</t>
  </si>
  <si>
    <t>104012 Gyermekek átmeneti ellátása</t>
  </si>
  <si>
    <t>104030 Gyermekek napközbeni ellátása</t>
  </si>
  <si>
    <t>104042 Család és gyermekjóléti szolgáltatások</t>
  </si>
  <si>
    <t>104043 Család és gyermekjóléti központ</t>
  </si>
  <si>
    <t>107013 Hajléktalanok átmeneti ellátása</t>
  </si>
  <si>
    <t>107015 Hajléktalanok nappali ellátása</t>
  </si>
  <si>
    <t>107030 Szociális foglalkoztatás</t>
  </si>
  <si>
    <t>107051 Szociális étkeztetés</t>
  </si>
  <si>
    <t>107052 Házi segítségnyújtás</t>
  </si>
  <si>
    <t>107053 Jelzőrendszeres házi segítségnyújtás</t>
  </si>
  <si>
    <t>Személyi juttatások (=15+19) (K1)</t>
  </si>
  <si>
    <t>Munkaadókat terhelő járulékok és szociális hozzájárulási adó (=22+…+28) (K2)</t>
  </si>
  <si>
    <t>Dologi kiadások (=32+35+46+49+60) (K3)</t>
  </si>
  <si>
    <t>Ellátottak pénzbeli juttatásai (=62+63+74+75+83+93+98+101) (K4)</t>
  </si>
  <si>
    <t>Egyéb működési célú támogatások államháztartáson belülre (=152+…+161) (K506)</t>
  </si>
  <si>
    <t>Egyéb működési célú támogatások államháztartáson kívülre (=180+…+189) (K512)</t>
  </si>
  <si>
    <t>Egyéb működési célú kiadások (=122+127+128+129+140+151+162+164+176+177+178+179+190) (K5)</t>
  </si>
  <si>
    <t>Immateriális javak beszerzése, létesítése (K61)</t>
  </si>
  <si>
    <t>Ingatlanok beszerzése, létesítése (&gt;=194) (K62)</t>
  </si>
  <si>
    <t>Informatikai eszközök beszerzése, létesítése (K63)</t>
  </si>
  <si>
    <t>Egyéb tárgyi eszközök beszerzése, létesítése (K64)</t>
  </si>
  <si>
    <t>Beruházási célú előzetesen felszámított általános forgalmi adó (K67)</t>
  </si>
  <si>
    <t>Beruházások (=192+193+195+…+199) (K6)</t>
  </si>
  <si>
    <t>Ingatlanok felújítása (K71)</t>
  </si>
  <si>
    <t>Felújítási célú előzetesen felszámított általános forgalmi adó (K74)</t>
  </si>
  <si>
    <t>Felújítások (=201+...+204) (K7)</t>
  </si>
  <si>
    <t>Költségvetési kiadások (=20+21+61+121+191+200+205+267) (K1-K8)</t>
  </si>
  <si>
    <t>Központi, irányító szervi támogatások folyósítása (K915)</t>
  </si>
  <si>
    <t>Belföldi finanszírozás kiadásai (=274+287+…+293+296) (K91)</t>
  </si>
  <si>
    <t>Finanszírozási kiadások (=297+305+306+307) (K9)</t>
  </si>
  <si>
    <t>Kiadások összesen (=268+308) (K1-K9)</t>
  </si>
  <si>
    <t>KIADÁSOK KORMÁNYZATI FUNKCIÓNKÉNT</t>
  </si>
  <si>
    <t>9. számú melléklet</t>
  </si>
  <si>
    <t>Egyéb működési célú támogatások bevételei államháztartáson belülről (=33+…+42) (B16)</t>
  </si>
  <si>
    <t>ebből: központi költségvetési szervek (B16)</t>
  </si>
  <si>
    <t>ebből: elkülönített állami pénzalapok (B16)</t>
  </si>
  <si>
    <t>ebből: helyi önkormányzatok és költségvetési szerveik (B16)</t>
  </si>
  <si>
    <t>Működési célú támogatások államháztartáson belülről (=07+...+10+21+32) (B1)</t>
  </si>
  <si>
    <t>Működési bevételek (=186+187+190+192+199+…+201+208+216+217+218) (B4)</t>
  </si>
  <si>
    <t>Egyéb működési célú átvett pénzeszközök (=244+…+255) (B65)</t>
  </si>
  <si>
    <t>ebből: nonprofit gazdasági társaságok (B65)</t>
  </si>
  <si>
    <t>Működési célú átvett pénzeszközök (=231+...+234+244) (B6)</t>
  </si>
  <si>
    <t>Költségvetési bevételek (=43+79+185+221+230+256+282) (B1-B7)</t>
  </si>
  <si>
    <t>Előző év költségvetési maradványának igénybevétele (B8131)</t>
  </si>
  <si>
    <t>Maradvány igénybevétele (=295+296) (B813)</t>
  </si>
  <si>
    <t>Központi, irányító szervi támogatás (B816)</t>
  </si>
  <si>
    <t>Belföldi finanszírozás bevételei (=287+294+297+…+302+305) (B81)</t>
  </si>
  <si>
    <t>Finanszírozási bevételek (=306+312+313+314) (B8)</t>
  </si>
  <si>
    <t>Bevételek összesen (283+315) (B1-B8)</t>
  </si>
  <si>
    <t>10. számú melléklet</t>
  </si>
  <si>
    <t>BEVÉTELEK KORMÁNYZATI FUNKCIÓNKÉNT</t>
  </si>
  <si>
    <t>Áht. Belüli pénzeszköz átadás</t>
  </si>
  <si>
    <t>.= megállapodás alapján Hivatal részére átadott támogatás</t>
  </si>
  <si>
    <t>Áht. Kívüli pénzeszköz átadás</t>
  </si>
  <si>
    <t>.= Aranypor kiadvány támogatása</t>
  </si>
  <si>
    <t>Felhalmozási célú pénzeszköz átadás Áht. Kívülre</t>
  </si>
  <si>
    <t>.= Karolina Kórház - Rendelőintézet eszközbeszerzéséhez kapcsolódó alapítványi támogatás</t>
  </si>
  <si>
    <t>Összes pénzeszköz átadás intézményfinanszírozáson kívül</t>
  </si>
  <si>
    <t>Teljesítés  Ft-ban</t>
  </si>
  <si>
    <t>Mosonmagyaróvár Térségi Társulás tagönkormányzati által teljesített befizetések</t>
  </si>
  <si>
    <t>Előirányzat Ft</t>
  </si>
  <si>
    <t>Teljesített befizetés Ft</t>
  </si>
  <si>
    <t>Tartozás Ft</t>
  </si>
  <si>
    <t>Megjegyzés Ft</t>
  </si>
  <si>
    <t>Társulási tagdíj</t>
  </si>
  <si>
    <t>Gyermekjólét támogatása</t>
  </si>
  <si>
    <t>felhasználás a KGYCSSZK működéséhez</t>
  </si>
  <si>
    <t>Karolina Kórház - Rendelőintézet eszközbeszerzés támogatása</t>
  </si>
  <si>
    <t>Szolidaritási alap</t>
  </si>
  <si>
    <t>Felújítási alap</t>
  </si>
  <si>
    <t>2016. évben</t>
  </si>
  <si>
    <t>Térségi Társulás illetve KESZI finanszírozásra használva</t>
  </si>
  <si>
    <t>a Tásulás kiegészítette a támogatást 300.900 Ft-tal, és a kórházi alapítványnak átadásra került az 1.840e Ft</t>
  </si>
  <si>
    <t>KESZI részére átadott forrás 10.432.721 Ft, CSGYK részére átadott forrás 343.223 Ft. KESZI-ben a hajléktalanok átmeneti szállásánál gázhálózat kiépítésének terve, Aranykor Idősek Otthona és az Idősek Gondozóháza Soproni út 65. szám alatti telephelyének átalakítási és bővítési tanulmányterve, központi főzőkonyhájának TOP-4.2.1-15 pályázathoz szükséges tervek elkészítése, központi főzőkonyhájának TOP-4.2.1-15 pályázathoz szükséges tervek elkészítése, Idősek Gondozóházában a másfél emeleti vizesblokk , Idősek Gondozóháza középső szintjén akadálymentes WC kialakítása és teljeskörű vizesblokk felújításfelújítása, Soproni út 65. szám alatti telephely Soproni úti és Úttörő utcai kapuinak átalakítása, Fogyatékossággal Élők Nappali Intézményének fűtési rendszerének korszerűsítése, szabályozhatóvá tétele részleges radiátor cserével.  CSGYK  intézményében az ügyeleti iroda burkolat cseréje valósult meg, illetve az intézmény bővítéséhez  kapcsolódó tervek. Felújítási alap záró egyenlege 2016.12.31-én 2.496.198 Ft.</t>
  </si>
  <si>
    <t>Nem került felhasználásra, elkülönített számlán rendelkezésre áll. 2016.12.31-én záró egyenleg 1.592.323 Ft. 2016.10.25-én Hegyeshalom Község Önkormányzata visszafizette a 2015-ben részére tanácsi határozat alapján átutalt, de fel nem használt forrást 763.920 Ft összegben.</t>
  </si>
  <si>
    <t>11. számú melléklet</t>
  </si>
  <si>
    <t>12. számú melléklet</t>
  </si>
  <si>
    <t>.= Mosonmagyaróvár és Környéke Nyugdíjas Egyesület támogatása</t>
  </si>
  <si>
    <t>.= Vadvirág Nyugdíjas Klub támogatása</t>
  </si>
  <si>
    <t>végrehajtásáról szóló …/2017. (IV.25.) TT. határozat</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</si>
</sst>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40E]General"/>
    <numFmt numFmtId="165" formatCode="&quot; &quot;#,##0&quot;     &quot;;&quot;-&quot;#,##0&quot;     &quot;;&quot; -&quot;#&quot;     &quot;;&quot; &quot;@&quot; &quot;"/>
    <numFmt numFmtId="166" formatCode="[$-40E]#,##0"/>
    <numFmt numFmtId="167" formatCode="&quot; &quot;#,##0&quot;    &quot;;&quot;-&quot;#,##0&quot;    &quot;;&quot; -&quot;00&quot;    &quot;;&quot; &quot;@&quot; &quot;"/>
    <numFmt numFmtId="168" formatCode="&quot; &quot;#,##0.00&quot;     &quot;;&quot;-&quot;#,##0.00&quot;     &quot;;&quot; -&quot;#&quot;     &quot;;&quot; &quot;@&quot; &quot;"/>
    <numFmt numFmtId="169" formatCode="&quot; &quot;#,##0.00&quot;    &quot;;&quot;-&quot;#,##0.00&quot;    &quot;;&quot; -&quot;00&quot;    &quot;;&quot; &quot;@&quot; &quot;"/>
    <numFmt numFmtId="170" formatCode="#,##0.00&quot; &quot;[$Ft-40E];[Red]&quot;-&quot;#,##0.00&quot; &quot;[$Ft-40E]"/>
    <numFmt numFmtId="171" formatCode="_-* #,##0\ _F_t_-;\-* #,##0\ _F_t_-;_-* &quot;-&quot;??\ _F_t_-;_-@_-"/>
    <numFmt numFmtId="172" formatCode="#,##0\ &quot;Ft&quot;"/>
  </numFmts>
  <fonts count="49">
    <font>
      <sz val="11"/>
      <color rgb="FF000000"/>
      <name val="Arial"/>
      <family val="2"/>
      <charset val="238"/>
    </font>
    <font>
      <sz val="11"/>
      <color theme="1"/>
      <name val="Calibri"/>
      <family val="2"/>
      <charset val="238"/>
      <scheme val="minor"/>
    </font>
    <font>
      <sz val="11"/>
      <color theme="1"/>
      <name val="Calibri"/>
      <family val="2"/>
      <charset val="238"/>
      <scheme val="minor"/>
    </font>
    <font>
      <sz val="11"/>
      <color indexed="8"/>
      <name val="Arial"/>
      <family val="2"/>
      <charset val="238"/>
    </font>
    <font>
      <sz val="11"/>
      <color indexed="8"/>
      <name val="Calibri"/>
      <family val="2"/>
      <charset val="238"/>
    </font>
    <font>
      <b/>
      <sz val="11"/>
      <color indexed="8"/>
      <name val="Calibri"/>
      <family val="2"/>
      <charset val="238"/>
    </font>
    <font>
      <b/>
      <i/>
      <sz val="12"/>
      <color indexed="8"/>
      <name val="Times New Roman"/>
      <family val="1"/>
      <charset val="238"/>
    </font>
    <font>
      <b/>
      <sz val="12"/>
      <color indexed="8"/>
      <name val="Times New Roman"/>
      <family val="1"/>
      <charset val="238"/>
    </font>
    <font>
      <sz val="12"/>
      <color indexed="8"/>
      <name val="Times New Roman"/>
      <family val="1"/>
      <charset val="238"/>
    </font>
    <font>
      <b/>
      <sz val="12"/>
      <color indexed="8"/>
      <name val="Calibri"/>
      <family val="2"/>
      <charset val="238"/>
    </font>
    <font>
      <b/>
      <i/>
      <sz val="11"/>
      <color indexed="8"/>
      <name val="Calibri"/>
      <family val="2"/>
      <charset val="238"/>
    </font>
    <font>
      <b/>
      <sz val="12"/>
      <color indexed="8"/>
      <name val="Arial"/>
      <family val="2"/>
      <charset val="238"/>
    </font>
    <font>
      <sz val="12"/>
      <color indexed="8"/>
      <name val="Arial"/>
      <family val="2"/>
      <charset val="238"/>
    </font>
    <font>
      <b/>
      <i/>
      <sz val="12"/>
      <color indexed="8"/>
      <name val="Arial"/>
      <family val="2"/>
      <charset val="238"/>
    </font>
    <font>
      <b/>
      <sz val="11"/>
      <color indexed="8"/>
      <name val="Arial"/>
      <family val="2"/>
      <charset val="238"/>
    </font>
    <font>
      <sz val="12"/>
      <color indexed="8"/>
      <name val="Calibri"/>
      <family val="2"/>
      <charset val="238"/>
    </font>
    <font>
      <sz val="8"/>
      <name val="Arial"/>
      <family val="2"/>
      <charset val="238"/>
    </font>
    <font>
      <b/>
      <sz val="10"/>
      <color indexed="8"/>
      <name val="Calibri"/>
      <family val="2"/>
      <charset val="238"/>
    </font>
    <font>
      <sz val="12"/>
      <name val="Arial"/>
      <family val="2"/>
      <charset val="238"/>
    </font>
    <font>
      <sz val="11"/>
      <color rgb="FF000000"/>
      <name val="Calibri"/>
      <family val="2"/>
      <charset val="238"/>
    </font>
    <font>
      <b/>
      <i/>
      <sz val="16"/>
      <color rgb="FF000000"/>
      <name val="Arial"/>
      <family val="2"/>
      <charset val="238"/>
    </font>
    <font>
      <sz val="10"/>
      <color rgb="FF000000"/>
      <name val="Arial"/>
      <family val="2"/>
      <charset val="238"/>
    </font>
    <font>
      <b/>
      <i/>
      <u/>
      <sz val="11"/>
      <color rgb="FF000000"/>
      <name val="Arial"/>
      <family val="2"/>
      <charset val="238"/>
    </font>
    <font>
      <sz val="12"/>
      <color rgb="FF000000"/>
      <name val="Arial"/>
      <family val="2"/>
      <charset val="238"/>
    </font>
    <font>
      <b/>
      <sz val="11"/>
      <color rgb="FF000000"/>
      <name val="Calibri"/>
      <family val="2"/>
      <charset val="238"/>
    </font>
    <font>
      <sz val="12"/>
      <color rgb="FF000000"/>
      <name val="Calibri"/>
      <family val="2"/>
      <charset val="238"/>
    </font>
    <font>
      <b/>
      <sz val="12"/>
      <color rgb="FF000000"/>
      <name val="Calibri"/>
      <family val="2"/>
      <charset val="238"/>
    </font>
    <font>
      <i/>
      <sz val="12"/>
      <color rgb="FF000000"/>
      <name val="Calibri"/>
      <family val="2"/>
      <charset val="238"/>
    </font>
    <font>
      <b/>
      <sz val="12"/>
      <color rgb="FF000000"/>
      <name val="Times New Roman"/>
      <family val="1"/>
      <charset val="238"/>
    </font>
    <font>
      <sz val="10"/>
      <color rgb="FF000000"/>
      <name val="Times New Roman"/>
      <family val="1"/>
      <charset val="238"/>
    </font>
    <font>
      <sz val="12"/>
      <color rgb="FF000000"/>
      <name val="Times New Roman"/>
      <family val="1"/>
      <charset val="238"/>
    </font>
    <font>
      <b/>
      <sz val="14"/>
      <color rgb="FF000000"/>
      <name val="Times New Roman"/>
      <family val="1"/>
      <charset val="238"/>
    </font>
    <font>
      <sz val="14"/>
      <color rgb="FF000000"/>
      <name val="Times New Roman"/>
      <family val="1"/>
      <charset val="238"/>
    </font>
    <font>
      <b/>
      <sz val="10"/>
      <color indexed="8"/>
      <name val="Arial"/>
      <family val="2"/>
      <charset val="238"/>
    </font>
    <font>
      <b/>
      <sz val="11"/>
      <color theme="0" tint="-4.9989318521683403E-2"/>
      <name val="Calibri"/>
      <family val="2"/>
      <charset val="238"/>
    </font>
    <font>
      <sz val="11"/>
      <color theme="0" tint="-4.9989318521683403E-2"/>
      <name val="Calibri"/>
      <family val="2"/>
      <charset val="238"/>
    </font>
    <font>
      <sz val="11"/>
      <name val="Calibri"/>
      <family val="2"/>
      <charset val="238"/>
    </font>
    <font>
      <b/>
      <sz val="9"/>
      <color indexed="8"/>
      <name val="Calibri"/>
      <family val="2"/>
      <charset val="238"/>
    </font>
    <font>
      <sz val="11"/>
      <color rgb="FF000000"/>
      <name val="Arial"/>
      <family val="2"/>
      <charset val="238"/>
    </font>
    <font>
      <b/>
      <sz val="11"/>
      <color theme="1"/>
      <name val="Calibri"/>
      <family val="2"/>
      <charset val="238"/>
      <scheme val="minor"/>
    </font>
    <font>
      <b/>
      <sz val="11"/>
      <color rgb="FF000000"/>
      <name val="Arial"/>
      <family val="2"/>
      <charset val="238"/>
    </font>
    <font>
      <b/>
      <sz val="10"/>
      <name val="Arial"/>
      <family val="2"/>
      <charset val="238"/>
    </font>
    <font>
      <sz val="10"/>
      <name val="Arial"/>
      <family val="2"/>
      <charset val="238"/>
    </font>
    <font>
      <b/>
      <sz val="12"/>
      <name val="Arial"/>
      <family val="2"/>
      <charset val="238"/>
    </font>
    <font>
      <b/>
      <sz val="12"/>
      <name val="Ariel"/>
      <charset val="238"/>
    </font>
    <font>
      <b/>
      <sz val="10"/>
      <name val="Ariel"/>
      <charset val="238"/>
    </font>
    <font>
      <sz val="10"/>
      <name val="Ariel"/>
      <charset val="238"/>
    </font>
    <font>
      <b/>
      <sz val="11"/>
      <name val="Arial"/>
      <family val="2"/>
      <charset val="238"/>
    </font>
    <font>
      <sz val="11"/>
      <name val="Calibri"/>
      <family val="2"/>
      <charset val="238"/>
      <scheme val="minor"/>
    </font>
  </fonts>
  <fills count="10">
    <fill>
      <patternFill patternType="none"/>
    </fill>
    <fill>
      <patternFill patternType="gray125"/>
    </fill>
    <fill>
      <patternFill patternType="solid">
        <fgColor indexed="27"/>
        <bgColor indexed="27"/>
      </patternFill>
    </fill>
    <fill>
      <patternFill patternType="solid">
        <fgColor indexed="47"/>
        <bgColor indexed="47"/>
      </patternFill>
    </fill>
    <fill>
      <patternFill patternType="solid">
        <fgColor indexed="47"/>
        <bgColor indexed="51"/>
      </patternFill>
    </fill>
    <fill>
      <patternFill patternType="solid">
        <fgColor rgb="FFFFFF00"/>
        <bgColor rgb="FFFFFF00"/>
      </patternFill>
    </fill>
    <fill>
      <patternFill patternType="solid">
        <fgColor rgb="FFFFFF00"/>
        <bgColor indexed="64"/>
      </patternFill>
    </fill>
    <fill>
      <patternFill patternType="solid">
        <fgColor rgb="FFCCFFFF"/>
        <bgColor indexed="64"/>
      </patternFill>
    </fill>
    <fill>
      <patternFill patternType="solid">
        <fgColor theme="9" tint="0.59999389629810485"/>
        <bgColor indexed="64"/>
      </patternFill>
    </fill>
    <fill>
      <patternFill patternType="solid">
        <fgColor indexed="49"/>
        <bgColor indexed="64"/>
      </patternFill>
    </fill>
  </fills>
  <borders count="48">
    <border>
      <left/>
      <right/>
      <top/>
      <bottom/>
      <diagonal/>
    </border>
    <border>
      <left style="double">
        <color indexed="8"/>
      </left>
      <right style="double">
        <color indexed="8"/>
      </right>
      <top style="double">
        <color indexed="8"/>
      </top>
      <bottom style="double">
        <color indexed="8"/>
      </bottom>
      <diagonal/>
    </border>
    <border>
      <left/>
      <right style="double">
        <color indexed="8"/>
      </right>
      <top style="double">
        <color indexed="8"/>
      </top>
      <bottom style="double">
        <color indexed="8"/>
      </bottom>
      <diagonal/>
    </border>
    <border>
      <left style="double">
        <color indexed="8"/>
      </left>
      <right style="double">
        <color indexed="8"/>
      </right>
      <top/>
      <bottom style="double">
        <color indexed="8"/>
      </bottom>
      <diagonal/>
    </border>
    <border>
      <left/>
      <right style="double">
        <color indexed="8"/>
      </right>
      <top/>
      <bottom style="double">
        <color indexed="8"/>
      </bottom>
      <diagonal/>
    </border>
    <border>
      <left style="double">
        <color indexed="8"/>
      </left>
      <right style="double">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8"/>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bottom/>
      <diagonal/>
    </border>
    <border>
      <left/>
      <right style="thin">
        <color rgb="FF000000"/>
      </right>
      <top/>
      <bottom style="thin">
        <color rgb="FF000000"/>
      </bottom>
      <diagonal/>
    </border>
    <border>
      <left style="double">
        <color rgb="FF000000"/>
      </left>
      <right style="double">
        <color rgb="FF000000"/>
      </right>
      <top/>
      <bottom style="double">
        <color rgb="FF000000"/>
      </bottom>
      <diagonal/>
    </border>
    <border>
      <left style="double">
        <color rgb="FF000000"/>
      </left>
      <right style="double">
        <color rgb="FF000000"/>
      </right>
      <top style="thin">
        <color rgb="FF000000"/>
      </top>
      <bottom style="double">
        <color rgb="FF000000"/>
      </bottom>
      <diagonal/>
    </border>
    <border>
      <left style="double">
        <color rgb="FF000000"/>
      </left>
      <right style="double">
        <color rgb="FF000000"/>
      </right>
      <top/>
      <bottom style="thin">
        <color rgb="FF000000"/>
      </bottom>
      <diagonal/>
    </border>
    <border>
      <left/>
      <right style="thin">
        <color rgb="FF000000"/>
      </right>
      <top/>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double">
        <color rgb="FF000000"/>
      </left>
      <right/>
      <top/>
      <bottom style="thin">
        <color rgb="FF000000"/>
      </bottom>
      <diagonal/>
    </border>
    <border>
      <left/>
      <right style="thin">
        <color rgb="FF000000"/>
      </right>
      <top style="thin">
        <color rgb="FF000000"/>
      </top>
      <bottom/>
      <diagonal/>
    </border>
    <border>
      <left style="double">
        <color rgb="FF000000"/>
      </left>
      <right/>
      <top style="double">
        <color rgb="FF000000"/>
      </top>
      <bottom style="thin">
        <color rgb="FF000000"/>
      </bottom>
      <diagonal/>
    </border>
    <border>
      <left/>
      <right style="double">
        <color rgb="FF000000"/>
      </right>
      <top style="double">
        <color rgb="FF000000"/>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style="thin">
        <color indexed="64"/>
      </left>
      <right style="thin">
        <color indexed="64"/>
      </right>
      <top style="double">
        <color rgb="FF000000"/>
      </top>
      <bottom style="thin">
        <color indexed="64"/>
      </bottom>
      <diagonal/>
    </border>
    <border>
      <left/>
      <right/>
      <top style="double">
        <color rgb="FF000000"/>
      </top>
      <bottom/>
      <diagonal/>
    </border>
    <border>
      <left style="thin">
        <color rgb="FF000000"/>
      </left>
      <right style="double">
        <color rgb="FF000000"/>
      </right>
      <top style="thin">
        <color rgb="FF000000"/>
      </top>
      <bottom style="thin">
        <color rgb="FF000000"/>
      </bottom>
      <diagonal/>
    </border>
    <border>
      <left/>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double">
        <color rgb="FF000000"/>
      </left>
      <right style="thin">
        <color rgb="FF000000"/>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thin">
        <color rgb="FF000000"/>
      </left>
      <right style="double">
        <color rgb="FF000000"/>
      </right>
      <top style="thin">
        <color rgb="FF000000"/>
      </top>
      <bottom/>
      <diagonal/>
    </border>
    <border>
      <left style="double">
        <color rgb="FF000000"/>
      </left>
      <right/>
      <top style="thin">
        <color rgb="FF000000"/>
      </top>
      <bottom style="thin">
        <color rgb="FF000000"/>
      </bottom>
      <diagonal/>
    </border>
    <border>
      <left/>
      <right/>
      <top/>
      <bottom style="double">
        <color rgb="FF000000"/>
      </bottom>
      <diagonal/>
    </border>
    <border>
      <left style="thin">
        <color indexed="64"/>
      </left>
      <right style="thin">
        <color indexed="64"/>
      </right>
      <top style="thin">
        <color indexed="64"/>
      </top>
      <bottom style="double">
        <color rgb="FF000000"/>
      </bottom>
      <diagonal/>
    </border>
    <border>
      <left/>
      <right style="double">
        <color rgb="FF000000"/>
      </right>
      <top style="thin">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4">
    <xf numFmtId="0" fontId="0" fillId="0" borderId="0"/>
    <xf numFmtId="168" fontId="19" fillId="0" borderId="0" applyBorder="0" applyProtection="0"/>
    <xf numFmtId="164" fontId="19" fillId="0" borderId="0" applyBorder="0" applyProtection="0"/>
    <xf numFmtId="169" fontId="3" fillId="0" borderId="0" applyFont="0" applyFill="0" applyBorder="0" applyAlignment="0" applyProtection="0"/>
    <xf numFmtId="0" fontId="20" fillId="0" borderId="0" applyNumberFormat="0" applyBorder="0" applyProtection="0">
      <alignment horizontal="center"/>
    </xf>
    <xf numFmtId="0" fontId="20" fillId="0" borderId="0" applyNumberFormat="0" applyBorder="0" applyProtection="0">
      <alignment horizontal="center" textRotation="90"/>
    </xf>
    <xf numFmtId="164" fontId="21" fillId="0" borderId="0" applyBorder="0" applyProtection="0"/>
    <xf numFmtId="164" fontId="21" fillId="0" borderId="0" applyBorder="0" applyProtection="0"/>
    <xf numFmtId="0" fontId="19" fillId="0" borderId="0" applyNumberFormat="0" applyBorder="0" applyProtection="0"/>
    <xf numFmtId="0" fontId="19" fillId="0" borderId="0" applyNumberFormat="0" applyBorder="0" applyProtection="0"/>
    <xf numFmtId="0" fontId="22" fillId="0" borderId="0" applyNumberFormat="0" applyBorder="0" applyProtection="0"/>
    <xf numFmtId="170" fontId="22" fillId="0" borderId="0" applyBorder="0" applyProtection="0"/>
    <xf numFmtId="9" fontId="38" fillId="0" borderId="0" applyFont="0" applyFill="0" applyBorder="0" applyAlignment="0" applyProtection="0"/>
    <xf numFmtId="0" fontId="2" fillId="0" borderId="0"/>
  </cellStyleXfs>
  <cellXfs count="261">
    <xf numFmtId="0" fontId="0" fillId="0" borderId="0" xfId="0"/>
    <xf numFmtId="164" fontId="4" fillId="0" borderId="0" xfId="2" applyFont="1" applyFill="1" applyAlignment="1"/>
    <xf numFmtId="164" fontId="5" fillId="0" borderId="0" xfId="2" applyFont="1" applyFill="1" applyAlignment="1"/>
    <xf numFmtId="164" fontId="5" fillId="0" borderId="0" xfId="2" applyFont="1" applyFill="1" applyAlignment="1">
      <alignment horizontal="center"/>
    </xf>
    <xf numFmtId="164" fontId="7" fillId="0" borderId="0" xfId="2" applyFont="1" applyFill="1" applyAlignment="1">
      <alignment horizontal="center"/>
    </xf>
    <xf numFmtId="164" fontId="6" fillId="0" borderId="1" xfId="2" applyFont="1" applyFill="1" applyBorder="1" applyAlignment="1">
      <alignment horizontal="center" vertical="top" wrapText="1"/>
    </xf>
    <xf numFmtId="164" fontId="6" fillId="0" borderId="2" xfId="2" applyFont="1" applyFill="1" applyBorder="1" applyAlignment="1">
      <alignment horizontal="center" vertical="top" wrapText="1"/>
    </xf>
    <xf numFmtId="164" fontId="8" fillId="0" borderId="3" xfId="2" applyFont="1" applyFill="1" applyBorder="1" applyAlignment="1">
      <alignment horizontal="center" vertical="top" wrapText="1"/>
    </xf>
    <xf numFmtId="164" fontId="8" fillId="0" borderId="4" xfId="2" applyFont="1" applyFill="1" applyBorder="1" applyAlignment="1">
      <alignment horizontal="justify" vertical="top" wrapText="1"/>
    </xf>
    <xf numFmtId="164" fontId="8" fillId="0" borderId="2" xfId="2" applyFont="1" applyFill="1" applyBorder="1" applyAlignment="1">
      <alignment horizontal="justify" vertical="top" wrapText="1"/>
    </xf>
    <xf numFmtId="164" fontId="8" fillId="0" borderId="5" xfId="2" applyFont="1" applyFill="1" applyBorder="1" applyAlignment="1">
      <alignment horizontal="center" vertical="top" wrapText="1"/>
    </xf>
    <xf numFmtId="164" fontId="8" fillId="0" borderId="0" xfId="2" applyFont="1" applyFill="1" applyAlignment="1">
      <alignment horizontal="justify"/>
    </xf>
    <xf numFmtId="164" fontId="9" fillId="0" borderId="0" xfId="2" applyFont="1" applyFill="1" applyAlignment="1">
      <alignment horizontal="center"/>
    </xf>
    <xf numFmtId="164" fontId="10" fillId="2" borderId="0" xfId="2" applyFont="1" applyFill="1" applyAlignment="1">
      <alignment horizontal="center" wrapText="1"/>
    </xf>
    <xf numFmtId="164" fontId="11" fillId="0" borderId="6" xfId="2" applyFont="1" applyFill="1" applyBorder="1" applyAlignment="1">
      <alignment horizontal="center"/>
    </xf>
    <xf numFmtId="164" fontId="5" fillId="0" borderId="6" xfId="2" applyFont="1" applyFill="1" applyBorder="1" applyAlignment="1">
      <alignment horizontal="center"/>
    </xf>
    <xf numFmtId="164" fontId="11" fillId="0" borderId="7" xfId="2" applyFont="1" applyFill="1" applyBorder="1" applyAlignment="1">
      <alignment horizontal="center"/>
    </xf>
    <xf numFmtId="164" fontId="11" fillId="0" borderId="7" xfId="2" applyFont="1" applyFill="1" applyBorder="1" applyAlignment="1">
      <alignment horizontal="center" wrapText="1"/>
    </xf>
    <xf numFmtId="164" fontId="5" fillId="0" borderId="8" xfId="2" applyFont="1" applyFill="1" applyBorder="1" applyAlignment="1">
      <alignment horizontal="center"/>
    </xf>
    <xf numFmtId="164" fontId="12" fillId="0" borderId="9" xfId="2" applyFont="1" applyFill="1" applyBorder="1" applyAlignment="1"/>
    <xf numFmtId="166" fontId="12" fillId="0" borderId="9" xfId="2" applyNumberFormat="1" applyFont="1" applyFill="1" applyBorder="1" applyAlignment="1"/>
    <xf numFmtId="164" fontId="4" fillId="0" borderId="9" xfId="2" applyFont="1" applyFill="1" applyBorder="1" applyAlignment="1"/>
    <xf numFmtId="164" fontId="4" fillId="0" borderId="9" xfId="2" applyFont="1" applyFill="1" applyBorder="1" applyAlignment="1">
      <alignment wrapText="1"/>
    </xf>
    <xf numFmtId="166" fontId="12" fillId="0" borderId="10" xfId="2" applyNumberFormat="1" applyFont="1" applyFill="1" applyBorder="1" applyAlignment="1"/>
    <xf numFmtId="164" fontId="11" fillId="3" borderId="9" xfId="2" applyFont="1" applyFill="1" applyBorder="1" applyAlignment="1"/>
    <xf numFmtId="166" fontId="11" fillId="3" borderId="9" xfId="2" applyNumberFormat="1" applyFont="1" applyFill="1" applyBorder="1" applyAlignment="1"/>
    <xf numFmtId="166" fontId="11" fillId="3" borderId="10" xfId="2" applyNumberFormat="1" applyFont="1" applyFill="1" applyBorder="1" applyAlignment="1"/>
    <xf numFmtId="166" fontId="11" fillId="0" borderId="9" xfId="2" applyNumberFormat="1" applyFont="1" applyFill="1" applyBorder="1" applyAlignment="1"/>
    <xf numFmtId="166" fontId="11" fillId="0" borderId="10" xfId="2" applyNumberFormat="1" applyFont="1" applyFill="1" applyBorder="1" applyAlignment="1"/>
    <xf numFmtId="166" fontId="12" fillId="0" borderId="0" xfId="2" applyNumberFormat="1" applyFont="1" applyFill="1" applyAlignment="1"/>
    <xf numFmtId="164" fontId="13" fillId="0" borderId="9" xfId="2" applyFont="1" applyFill="1" applyBorder="1" applyAlignment="1"/>
    <xf numFmtId="164" fontId="12" fillId="0" borderId="0" xfId="2" applyFont="1" applyFill="1" applyAlignment="1"/>
    <xf numFmtId="164" fontId="11" fillId="0" borderId="9" xfId="2" applyFont="1" applyFill="1" applyBorder="1" applyAlignment="1"/>
    <xf numFmtId="164" fontId="11" fillId="0" borderId="0" xfId="2" applyFont="1" applyFill="1" applyAlignment="1"/>
    <xf numFmtId="166" fontId="11" fillId="0" borderId="0" xfId="2" applyNumberFormat="1" applyFont="1" applyFill="1" applyAlignment="1"/>
    <xf numFmtId="164" fontId="10" fillId="2" borderId="0" xfId="2" applyFont="1" applyFill="1" applyAlignment="1"/>
    <xf numFmtId="164" fontId="10" fillId="2" borderId="0" xfId="2" applyFont="1" applyFill="1" applyAlignment="1">
      <alignment wrapText="1"/>
    </xf>
    <xf numFmtId="164" fontId="11" fillId="0" borderId="11" xfId="2" applyFont="1" applyFill="1" applyBorder="1" applyAlignment="1">
      <alignment horizontal="center"/>
    </xf>
    <xf numFmtId="164" fontId="11" fillId="0" borderId="12" xfId="2" applyFont="1" applyFill="1" applyBorder="1" applyAlignment="1">
      <alignment horizontal="center" wrapText="1"/>
    </xf>
    <xf numFmtId="49" fontId="0" fillId="0" borderId="9" xfId="0" applyNumberFormat="1" applyBorder="1"/>
    <xf numFmtId="49" fontId="0" fillId="0" borderId="9" xfId="0" applyNumberFormat="1" applyBorder="1" applyAlignment="1">
      <alignment wrapText="1"/>
    </xf>
    <xf numFmtId="167" fontId="5" fillId="0" borderId="0" xfId="3" applyNumberFormat="1" applyFont="1" applyFill="1" applyAlignment="1"/>
    <xf numFmtId="164" fontId="9" fillId="0" borderId="0" xfId="2" applyFont="1" applyFill="1" applyAlignment="1">
      <alignment horizontal="center" wrapText="1"/>
    </xf>
    <xf numFmtId="164" fontId="4" fillId="0" borderId="0" xfId="2" applyFont="1" applyFill="1" applyAlignment="1">
      <alignment wrapText="1"/>
    </xf>
    <xf numFmtId="3" fontId="4" fillId="0" borderId="10" xfId="0" applyNumberFormat="1" applyFont="1" applyBorder="1"/>
    <xf numFmtId="164" fontId="4" fillId="0" borderId="13" xfId="2" applyFont="1" applyFill="1" applyBorder="1" applyAlignment="1"/>
    <xf numFmtId="164" fontId="4" fillId="0" borderId="6" xfId="2" applyFont="1" applyFill="1" applyBorder="1" applyAlignment="1"/>
    <xf numFmtId="3" fontId="4" fillId="0" borderId="11" xfId="0" applyNumberFormat="1" applyFont="1" applyBorder="1"/>
    <xf numFmtId="3" fontId="4" fillId="0" borderId="13" xfId="0" applyNumberFormat="1" applyFont="1" applyBorder="1"/>
    <xf numFmtId="0" fontId="14" fillId="0" borderId="0" xfId="0" applyFont="1" applyAlignment="1">
      <alignment wrapText="1"/>
    </xf>
    <xf numFmtId="0" fontId="0" fillId="0" borderId="0" xfId="0" applyFill="1"/>
    <xf numFmtId="166" fontId="12" fillId="0" borderId="0" xfId="2" applyNumberFormat="1" applyFont="1" applyFill="1" applyBorder="1" applyAlignment="1"/>
    <xf numFmtId="166" fontId="12" fillId="0" borderId="13" xfId="2" applyNumberFormat="1" applyFont="1" applyFill="1" applyBorder="1" applyAlignment="1"/>
    <xf numFmtId="167" fontId="4" fillId="0" borderId="0" xfId="3" applyNumberFormat="1" applyFont="1" applyFill="1" applyAlignment="1"/>
    <xf numFmtId="166" fontId="11" fillId="0" borderId="13" xfId="2" applyNumberFormat="1" applyFont="1" applyFill="1" applyBorder="1" applyAlignment="1"/>
    <xf numFmtId="166" fontId="11" fillId="3" borderId="11" xfId="2" applyNumberFormat="1" applyFont="1" applyFill="1" applyBorder="1" applyAlignment="1"/>
    <xf numFmtId="164" fontId="4" fillId="0" borderId="14" xfId="2" applyFont="1" applyFill="1" applyBorder="1" applyAlignment="1"/>
    <xf numFmtId="3" fontId="4" fillId="0" borderId="14" xfId="0" applyNumberFormat="1" applyFont="1" applyBorder="1"/>
    <xf numFmtId="0" fontId="0" fillId="0" borderId="0" xfId="0"/>
    <xf numFmtId="0" fontId="0" fillId="0" borderId="0" xfId="0"/>
    <xf numFmtId="171" fontId="18" fillId="0" borderId="13" xfId="3" applyNumberFormat="1" applyFont="1" applyBorder="1"/>
    <xf numFmtId="167" fontId="15" fillId="0" borderId="13" xfId="3" applyNumberFormat="1" applyFont="1" applyFill="1" applyBorder="1" applyAlignment="1"/>
    <xf numFmtId="167" fontId="12" fillId="0" borderId="13" xfId="3" applyNumberFormat="1" applyFont="1" applyFill="1" applyBorder="1" applyAlignment="1"/>
    <xf numFmtId="0" fontId="11" fillId="0" borderId="0" xfId="0" applyFont="1" applyAlignment="1">
      <alignment wrapText="1"/>
    </xf>
    <xf numFmtId="49" fontId="12" fillId="0" borderId="9" xfId="0" applyNumberFormat="1" applyFont="1" applyBorder="1" applyAlignment="1">
      <alignment wrapText="1"/>
    </xf>
    <xf numFmtId="164" fontId="12" fillId="0" borderId="6" xfId="2" applyFont="1" applyFill="1" applyBorder="1" applyAlignment="1"/>
    <xf numFmtId="164" fontId="12" fillId="0" borderId="13" xfId="2" applyFont="1" applyFill="1" applyBorder="1" applyAlignment="1">
      <alignment wrapText="1"/>
    </xf>
    <xf numFmtId="164" fontId="12" fillId="0" borderId="13" xfId="2" applyFont="1" applyFill="1" applyBorder="1" applyAlignment="1"/>
    <xf numFmtId="167" fontId="11" fillId="0" borderId="0" xfId="3" applyNumberFormat="1" applyFont="1" applyFill="1" applyAlignment="1"/>
    <xf numFmtId="167" fontId="12" fillId="0" borderId="10" xfId="3" applyNumberFormat="1" applyFont="1" applyBorder="1"/>
    <xf numFmtId="167" fontId="12" fillId="0" borderId="11" xfId="3" applyNumberFormat="1" applyFont="1" applyBorder="1"/>
    <xf numFmtId="167" fontId="12" fillId="0" borderId="13" xfId="3" applyNumberFormat="1" applyFont="1" applyBorder="1"/>
    <xf numFmtId="167" fontId="9" fillId="0" borderId="0" xfId="3" applyNumberFormat="1" applyFont="1" applyFill="1" applyAlignment="1"/>
    <xf numFmtId="166" fontId="23" fillId="0" borderId="16" xfId="2" applyNumberFormat="1" applyFont="1" applyFill="1" applyBorder="1" applyAlignment="1"/>
    <xf numFmtId="164" fontId="19" fillId="0" borderId="0" xfId="2" applyFont="1" applyFill="1" applyAlignment="1"/>
    <xf numFmtId="164" fontId="24" fillId="0" borderId="0" xfId="2" applyFont="1" applyFill="1" applyAlignment="1"/>
    <xf numFmtId="164" fontId="24" fillId="0" borderId="0" xfId="2" applyFont="1" applyFill="1" applyAlignment="1">
      <alignment horizontal="center"/>
    </xf>
    <xf numFmtId="164" fontId="24" fillId="0" borderId="0" xfId="2" applyFont="1" applyFill="1" applyAlignment="1">
      <alignment wrapText="1"/>
    </xf>
    <xf numFmtId="164" fontId="19" fillId="0" borderId="17" xfId="2" applyFont="1" applyFill="1" applyBorder="1" applyAlignment="1">
      <alignment wrapText="1"/>
    </xf>
    <xf numFmtId="165" fontId="25" fillId="0" borderId="17" xfId="1" applyNumberFormat="1" applyFont="1" applyFill="1" applyBorder="1" applyAlignment="1"/>
    <xf numFmtId="164" fontId="24" fillId="5" borderId="17" xfId="2" applyFont="1" applyFill="1" applyBorder="1" applyAlignment="1">
      <alignment wrapText="1"/>
    </xf>
    <xf numFmtId="165" fontId="24" fillId="5" borderId="17" xfId="1" applyNumberFormat="1" applyFont="1" applyFill="1" applyBorder="1" applyAlignment="1"/>
    <xf numFmtId="164" fontId="19" fillId="0" borderId="16" xfId="2" applyFont="1" applyFill="1" applyBorder="1" applyAlignment="1">
      <alignment wrapText="1"/>
    </xf>
    <xf numFmtId="165" fontId="27" fillId="0" borderId="17" xfId="1" applyNumberFormat="1" applyFont="1" applyFill="1" applyBorder="1" applyAlignment="1"/>
    <xf numFmtId="164" fontId="24" fillId="5" borderId="0" xfId="2" applyFont="1" applyFill="1" applyAlignment="1">
      <alignment wrapText="1"/>
    </xf>
    <xf numFmtId="165" fontId="26" fillId="5" borderId="0" xfId="2" applyNumberFormat="1" applyFont="1" applyFill="1" applyAlignment="1"/>
    <xf numFmtId="165" fontId="26" fillId="0" borderId="0" xfId="2" applyNumberFormat="1" applyFont="1" applyFill="1" applyAlignment="1"/>
    <xf numFmtId="164" fontId="28" fillId="0" borderId="0" xfId="2" applyFont="1" applyFill="1" applyAlignment="1">
      <alignment horizontal="right"/>
    </xf>
    <xf numFmtId="164" fontId="28" fillId="0" borderId="0" xfId="2" applyFont="1" applyFill="1" applyAlignment="1"/>
    <xf numFmtId="164" fontId="28" fillId="0" borderId="0" xfId="2" applyFont="1" applyFill="1" applyAlignment="1">
      <alignment horizontal="justify"/>
    </xf>
    <xf numFmtId="164" fontId="29" fillId="0" borderId="0" xfId="2" applyFont="1" applyFill="1" applyAlignment="1"/>
    <xf numFmtId="164" fontId="28" fillId="0" borderId="0" xfId="2" applyFont="1" applyFill="1" applyBorder="1" applyAlignment="1">
      <alignment horizontal="center"/>
    </xf>
    <xf numFmtId="164" fontId="28" fillId="0" borderId="0" xfId="2" applyFont="1" applyFill="1" applyAlignment="1">
      <alignment horizontal="center"/>
    </xf>
    <xf numFmtId="164" fontId="30" fillId="0" borderId="18" xfId="2" applyFont="1" applyFill="1" applyBorder="1" applyAlignment="1">
      <alignment horizontal="center" vertical="top" wrapText="1"/>
    </xf>
    <xf numFmtId="164" fontId="30" fillId="0" borderId="19" xfId="2" applyFont="1" applyFill="1" applyBorder="1" applyAlignment="1">
      <alignment horizontal="center" vertical="top" wrapText="1"/>
    </xf>
    <xf numFmtId="164" fontId="30" fillId="0" borderId="20" xfId="2" applyFont="1" applyFill="1" applyBorder="1" applyAlignment="1">
      <alignment horizontal="center" vertical="top" wrapText="1"/>
    </xf>
    <xf numFmtId="164" fontId="19" fillId="0" borderId="21" xfId="2" applyFont="1" applyFill="1" applyBorder="1" applyAlignment="1">
      <alignment vertical="top" wrapText="1"/>
    </xf>
    <xf numFmtId="164" fontId="30" fillId="0" borderId="22" xfId="2" applyFont="1" applyFill="1" applyBorder="1" applyAlignment="1">
      <alignment horizontal="center" vertical="top" wrapText="1"/>
    </xf>
    <xf numFmtId="164" fontId="31" fillId="5" borderId="20" xfId="2" applyFont="1" applyFill="1" applyBorder="1" applyAlignment="1">
      <alignment horizontal="right" vertical="top" wrapText="1"/>
    </xf>
    <xf numFmtId="164" fontId="30" fillId="0" borderId="23" xfId="2" applyFont="1" applyFill="1" applyBorder="1" applyAlignment="1">
      <alignment vertical="top" wrapText="1"/>
    </xf>
    <xf numFmtId="164" fontId="32" fillId="0" borderId="20" xfId="2" applyFont="1" applyFill="1" applyBorder="1" applyAlignment="1">
      <alignment horizontal="right" vertical="top" wrapText="1"/>
    </xf>
    <xf numFmtId="164" fontId="32" fillId="0" borderId="17" xfId="2" applyFont="1" applyFill="1" applyBorder="1" applyAlignment="1">
      <alignment horizontal="right" vertical="top" wrapText="1"/>
    </xf>
    <xf numFmtId="164" fontId="28" fillId="5" borderId="23" xfId="2" applyFont="1" applyFill="1" applyBorder="1" applyAlignment="1">
      <alignment vertical="top" wrapText="1"/>
    </xf>
    <xf numFmtId="164" fontId="32" fillId="0" borderId="24" xfId="2" applyFont="1" applyFill="1" applyBorder="1" applyAlignment="1">
      <alignment horizontal="right" vertical="top" wrapText="1"/>
    </xf>
    <xf numFmtId="164" fontId="24" fillId="0" borderId="0" xfId="2" applyFont="1" applyFill="1" applyBorder="1" applyAlignment="1">
      <alignment wrapText="1"/>
    </xf>
    <xf numFmtId="165" fontId="24" fillId="0" borderId="0" xfId="1" applyNumberFormat="1" applyFont="1" applyFill="1" applyBorder="1" applyAlignment="1"/>
    <xf numFmtId="164" fontId="32" fillId="6" borderId="17" xfId="2" applyFont="1" applyFill="1" applyBorder="1" applyAlignment="1">
      <alignment horizontal="right" vertical="top" wrapText="1"/>
    </xf>
    <xf numFmtId="164" fontId="32" fillId="6" borderId="20" xfId="2" applyFont="1" applyFill="1" applyBorder="1" applyAlignment="1">
      <alignment horizontal="right" vertical="top" wrapText="1"/>
    </xf>
    <xf numFmtId="164" fontId="30" fillId="6" borderId="23" xfId="2" applyFont="1" applyFill="1" applyBorder="1" applyAlignment="1">
      <alignment vertical="top" wrapText="1"/>
    </xf>
    <xf numFmtId="0" fontId="0" fillId="0" borderId="0" xfId="0"/>
    <xf numFmtId="164" fontId="10" fillId="2" borderId="0" xfId="2" applyFont="1" applyFill="1" applyBorder="1" applyAlignment="1">
      <alignment horizontal="center" wrapText="1"/>
    </xf>
    <xf numFmtId="164" fontId="4" fillId="0" borderId="25" xfId="2" applyFont="1" applyFill="1" applyBorder="1" applyAlignment="1"/>
    <xf numFmtId="164" fontId="4" fillId="0" borderId="26" xfId="2" applyFont="1" applyFill="1" applyBorder="1" applyAlignment="1"/>
    <xf numFmtId="164" fontId="30" fillId="0" borderId="27" xfId="2" applyFont="1" applyFill="1" applyBorder="1" applyAlignment="1">
      <alignment vertical="top" wrapText="1"/>
    </xf>
    <xf numFmtId="164" fontId="28" fillId="0" borderId="27" xfId="2" applyFont="1" applyFill="1" applyBorder="1" applyAlignment="1">
      <alignment vertical="top" wrapText="1"/>
    </xf>
    <xf numFmtId="164" fontId="32" fillId="0" borderId="28" xfId="2" applyFont="1" applyFill="1" applyBorder="1" applyAlignment="1">
      <alignment horizontal="right" vertical="top" wrapText="1"/>
    </xf>
    <xf numFmtId="164" fontId="31" fillId="0" borderId="28" xfId="2" applyFont="1" applyFill="1" applyBorder="1" applyAlignment="1">
      <alignment horizontal="right" vertical="top" wrapText="1"/>
    </xf>
    <xf numFmtId="164" fontId="32" fillId="0" borderId="13" xfId="2" applyFont="1" applyFill="1" applyBorder="1" applyAlignment="1">
      <alignment horizontal="right" vertical="top" wrapText="1"/>
    </xf>
    <xf numFmtId="164" fontId="31" fillId="0" borderId="13" xfId="2" applyFont="1" applyFill="1" applyBorder="1" applyAlignment="1">
      <alignment horizontal="right" vertical="top" wrapText="1"/>
    </xf>
    <xf numFmtId="164" fontId="30" fillId="0" borderId="29" xfId="2" applyFont="1" applyFill="1" applyBorder="1" applyAlignment="1">
      <alignment horizontal="center" vertical="top" wrapText="1"/>
    </xf>
    <xf numFmtId="164" fontId="30" fillId="0" borderId="30" xfId="2" applyFont="1" applyFill="1" applyBorder="1" applyAlignment="1">
      <alignment horizontal="center" vertical="top" wrapText="1"/>
    </xf>
    <xf numFmtId="164" fontId="33" fillId="0" borderId="0" xfId="2" applyFont="1" applyFill="1" applyAlignment="1"/>
    <xf numFmtId="164" fontId="34" fillId="0" borderId="0" xfId="2" applyFont="1" applyFill="1" applyAlignment="1"/>
    <xf numFmtId="164" fontId="35" fillId="0" borderId="0" xfId="2" applyFont="1" applyFill="1" applyAlignment="1"/>
    <xf numFmtId="0" fontId="0" fillId="0" borderId="0" xfId="0"/>
    <xf numFmtId="164" fontId="9" fillId="0" borderId="0" xfId="2" applyFont="1" applyFill="1" applyAlignment="1">
      <alignment horizontal="center"/>
    </xf>
    <xf numFmtId="169" fontId="4" fillId="0" borderId="0" xfId="3" applyFont="1" applyFill="1" applyAlignment="1"/>
    <xf numFmtId="0" fontId="0" fillId="0" borderId="0" xfId="0"/>
    <xf numFmtId="164" fontId="9" fillId="0" borderId="0" xfId="2" applyFont="1" applyFill="1" applyAlignment="1">
      <alignment horizontal="center"/>
    </xf>
    <xf numFmtId="164" fontId="36" fillId="0" borderId="0" xfId="2" applyFont="1" applyFill="1" applyAlignment="1"/>
    <xf numFmtId="164" fontId="4" fillId="0" borderId="31" xfId="2" applyFont="1" applyFill="1" applyBorder="1" applyAlignment="1"/>
    <xf numFmtId="166" fontId="11" fillId="4" borderId="10" xfId="2" applyNumberFormat="1" applyFont="1" applyFill="1" applyBorder="1" applyAlignment="1"/>
    <xf numFmtId="166" fontId="12" fillId="0" borderId="6" xfId="2" applyNumberFormat="1" applyFont="1" applyFill="1" applyBorder="1" applyAlignment="1"/>
    <xf numFmtId="166" fontId="11" fillId="0" borderId="32" xfId="2" applyNumberFormat="1" applyFont="1" applyFill="1" applyBorder="1" applyAlignment="1"/>
    <xf numFmtId="166" fontId="11" fillId="0" borderId="12" xfId="2" applyNumberFormat="1" applyFont="1" applyFill="1" applyBorder="1" applyAlignment="1"/>
    <xf numFmtId="164" fontId="4" fillId="0" borderId="7" xfId="2" applyFont="1" applyFill="1" applyBorder="1" applyAlignment="1"/>
    <xf numFmtId="166" fontId="11" fillId="3" borderId="13" xfId="2" applyNumberFormat="1" applyFont="1" applyFill="1" applyBorder="1" applyAlignment="1"/>
    <xf numFmtId="164" fontId="37" fillId="0" borderId="0" xfId="2" applyFont="1" applyFill="1" applyAlignment="1"/>
    <xf numFmtId="0" fontId="0" fillId="0" borderId="0" xfId="0"/>
    <xf numFmtId="164" fontId="9" fillId="0" borderId="0" xfId="2" applyFont="1" applyFill="1" applyAlignment="1">
      <alignment horizontal="center"/>
    </xf>
    <xf numFmtId="164" fontId="9" fillId="0" borderId="0" xfId="2" applyFont="1" applyFill="1" applyAlignment="1">
      <alignment horizontal="center"/>
    </xf>
    <xf numFmtId="166" fontId="11" fillId="0" borderId="0" xfId="2" applyNumberFormat="1" applyFont="1" applyFill="1" applyBorder="1" applyAlignment="1"/>
    <xf numFmtId="14" fontId="11" fillId="0" borderId="7" xfId="2" applyNumberFormat="1" applyFont="1" applyFill="1" applyBorder="1" applyAlignment="1">
      <alignment horizontal="center" wrapText="1"/>
    </xf>
    <xf numFmtId="164" fontId="9" fillId="0" borderId="0" xfId="2" applyFont="1" applyFill="1" applyAlignment="1"/>
    <xf numFmtId="14" fontId="11" fillId="0" borderId="12" xfId="2" applyNumberFormat="1" applyFont="1" applyFill="1" applyBorder="1" applyAlignment="1">
      <alignment horizontal="center" wrapText="1"/>
    </xf>
    <xf numFmtId="164" fontId="4" fillId="7" borderId="0" xfId="2" applyFont="1" applyFill="1" applyAlignment="1"/>
    <xf numFmtId="10" fontId="12" fillId="0" borderId="10" xfId="12" applyNumberFormat="1" applyFont="1" applyFill="1" applyBorder="1" applyAlignment="1"/>
    <xf numFmtId="10" fontId="12" fillId="8" borderId="10" xfId="12" applyNumberFormat="1" applyFont="1" applyFill="1" applyBorder="1" applyAlignment="1"/>
    <xf numFmtId="10" fontId="11" fillId="3" borderId="11" xfId="12" applyNumberFormat="1" applyFont="1" applyFill="1" applyBorder="1" applyAlignment="1"/>
    <xf numFmtId="10" fontId="11" fillId="0" borderId="11" xfId="12" applyNumberFormat="1" applyFont="1" applyFill="1" applyBorder="1" applyAlignment="1"/>
    <xf numFmtId="10" fontId="18" fillId="0" borderId="13" xfId="12" applyNumberFormat="1" applyFont="1" applyBorder="1"/>
    <xf numFmtId="164" fontId="5" fillId="0" borderId="0" xfId="2" applyFont="1" applyFill="1" applyAlignment="1">
      <alignment wrapText="1"/>
    </xf>
    <xf numFmtId="0" fontId="0" fillId="0" borderId="0" xfId="0"/>
    <xf numFmtId="10" fontId="12" fillId="0" borderId="9" xfId="12" applyNumberFormat="1" applyFont="1" applyFill="1" applyBorder="1" applyAlignment="1"/>
    <xf numFmtId="10" fontId="11" fillId="3" borderId="9" xfId="12" applyNumberFormat="1" applyFont="1" applyFill="1" applyBorder="1" applyAlignment="1"/>
    <xf numFmtId="10" fontId="12" fillId="0" borderId="13" xfId="12" applyNumberFormat="1" applyFont="1" applyFill="1" applyBorder="1" applyAlignment="1"/>
    <xf numFmtId="164" fontId="33" fillId="0" borderId="0" xfId="2" applyFont="1" applyFill="1" applyBorder="1" applyAlignment="1">
      <alignment wrapText="1"/>
    </xf>
    <xf numFmtId="0" fontId="0" fillId="0" borderId="0" xfId="0"/>
    <xf numFmtId="10" fontId="12" fillId="0" borderId="0" xfId="12" applyNumberFormat="1" applyFont="1" applyFill="1" applyBorder="1" applyAlignment="1"/>
    <xf numFmtId="10" fontId="11" fillId="0" borderId="10" xfId="12" applyNumberFormat="1" applyFont="1" applyFill="1" applyBorder="1" applyAlignment="1"/>
    <xf numFmtId="164" fontId="11" fillId="0" borderId="0" xfId="2" applyFont="1" applyFill="1" applyBorder="1" applyAlignment="1"/>
    <xf numFmtId="10" fontId="11" fillId="0" borderId="0" xfId="12" applyNumberFormat="1" applyFont="1" applyFill="1" applyBorder="1" applyAlignment="1"/>
    <xf numFmtId="164" fontId="4" fillId="0" borderId="0" xfId="2" applyFont="1" applyFill="1" applyBorder="1" applyAlignment="1"/>
    <xf numFmtId="164" fontId="11" fillId="0" borderId="0" xfId="2" applyFont="1" applyFill="1" applyBorder="1" applyAlignment="1">
      <alignment wrapText="1"/>
    </xf>
    <xf numFmtId="164" fontId="10" fillId="2" borderId="15" xfId="2" applyFont="1" applyFill="1" applyBorder="1" applyAlignment="1">
      <alignment wrapText="1"/>
    </xf>
    <xf numFmtId="167" fontId="19" fillId="0" borderId="0" xfId="3" applyNumberFormat="1" applyFont="1" applyFill="1" applyAlignment="1"/>
    <xf numFmtId="164" fontId="30" fillId="0" borderId="33" xfId="2" applyFont="1" applyFill="1" applyBorder="1" applyAlignment="1">
      <alignment horizontal="center" vertical="top" wrapText="1"/>
    </xf>
    <xf numFmtId="164" fontId="30" fillId="0" borderId="34" xfId="2" applyFont="1" applyFill="1" applyBorder="1" applyAlignment="1">
      <alignment horizontal="center" vertical="top" wrapText="1"/>
    </xf>
    <xf numFmtId="164" fontId="30" fillId="0" borderId="35" xfId="2" applyFont="1" applyFill="1" applyBorder="1" applyAlignment="1">
      <alignment horizontal="center" vertical="top" wrapText="1"/>
    </xf>
    <xf numFmtId="164" fontId="30" fillId="0" borderId="36" xfId="2" applyFont="1" applyFill="1" applyBorder="1" applyAlignment="1">
      <alignment horizontal="center" vertical="top" wrapText="1"/>
    </xf>
    <xf numFmtId="164" fontId="30" fillId="0" borderId="37" xfId="2" applyFont="1" applyFill="1" applyBorder="1" applyAlignment="1">
      <alignment horizontal="center" vertical="top" wrapText="1"/>
    </xf>
    <xf numFmtId="164" fontId="24" fillId="0" borderId="38" xfId="2" applyFont="1" applyFill="1" applyBorder="1" applyAlignment="1">
      <alignment vertical="top" wrapText="1"/>
    </xf>
    <xf numFmtId="164" fontId="31" fillId="0" borderId="39" xfId="2" applyFont="1" applyFill="1" applyBorder="1" applyAlignment="1">
      <alignment horizontal="right" vertical="top" wrapText="1"/>
    </xf>
    <xf numFmtId="164" fontId="31" fillId="0" borderId="40" xfId="2" applyFont="1" applyFill="1" applyBorder="1" applyAlignment="1">
      <alignment horizontal="right" vertical="top" wrapText="1"/>
    </xf>
    <xf numFmtId="164" fontId="32" fillId="0" borderId="35" xfId="2" applyFont="1" applyFill="1" applyBorder="1" applyAlignment="1">
      <alignment horizontal="right" vertical="top" wrapText="1"/>
    </xf>
    <xf numFmtId="164" fontId="31" fillId="5" borderId="35" xfId="2" applyFont="1" applyFill="1" applyBorder="1" applyAlignment="1">
      <alignment horizontal="right" vertical="top" wrapText="1"/>
    </xf>
    <xf numFmtId="164" fontId="32" fillId="6" borderId="35" xfId="2" applyFont="1" applyFill="1" applyBorder="1" applyAlignment="1">
      <alignment horizontal="right" vertical="top" wrapText="1"/>
    </xf>
    <xf numFmtId="164" fontId="32" fillId="0" borderId="41" xfId="2" applyFont="1" applyFill="1" applyBorder="1" applyAlignment="1">
      <alignment horizontal="right" vertical="top" wrapText="1"/>
    </xf>
    <xf numFmtId="164" fontId="31" fillId="0" borderId="41" xfId="2" applyFont="1" applyFill="1" applyBorder="1" applyAlignment="1">
      <alignment horizontal="right" vertical="top" wrapText="1"/>
    </xf>
    <xf numFmtId="164" fontId="19" fillId="0" borderId="42" xfId="2" applyFont="1" applyFill="1" applyBorder="1" applyAlignment="1">
      <alignment wrapText="1"/>
    </xf>
    <xf numFmtId="164" fontId="28" fillId="5" borderId="21" xfId="2" applyFont="1" applyFill="1" applyBorder="1" applyAlignment="1">
      <alignment vertical="top" wrapText="1"/>
    </xf>
    <xf numFmtId="164" fontId="31" fillId="5" borderId="43" xfId="2" applyFont="1" applyFill="1" applyBorder="1" applyAlignment="1">
      <alignment horizontal="right" vertical="top" wrapText="1"/>
    </xf>
    <xf numFmtId="164" fontId="31" fillId="5" borderId="44" xfId="2" applyFont="1" applyFill="1" applyBorder="1" applyAlignment="1">
      <alignment horizontal="right" vertical="top" wrapText="1"/>
    </xf>
    <xf numFmtId="164" fontId="31" fillId="5" borderId="45" xfId="2" applyFont="1" applyFill="1" applyBorder="1" applyAlignment="1">
      <alignment horizontal="right" vertical="top" wrapText="1"/>
    </xf>
    <xf numFmtId="0" fontId="30" fillId="0" borderId="0" xfId="0" applyFont="1"/>
    <xf numFmtId="0" fontId="28" fillId="0" borderId="0" xfId="0" applyFont="1"/>
    <xf numFmtId="0" fontId="40" fillId="0" borderId="0" xfId="0" applyFont="1"/>
    <xf numFmtId="0" fontId="40" fillId="0" borderId="0" xfId="0" applyFont="1" applyAlignment="1">
      <alignment wrapText="1"/>
    </xf>
    <xf numFmtId="0" fontId="40" fillId="0" borderId="0" xfId="0" applyFont="1" applyAlignment="1">
      <alignment horizontal="center"/>
    </xf>
    <xf numFmtId="3" fontId="0" fillId="0" borderId="0" xfId="0" applyNumberFormat="1"/>
    <xf numFmtId="0" fontId="0" fillId="0" borderId="13" xfId="0" applyBorder="1"/>
    <xf numFmtId="172" fontId="0" fillId="0" borderId="13" xfId="3" applyNumberFormat="1" applyFont="1" applyBorder="1"/>
    <xf numFmtId="0" fontId="0" fillId="0" borderId="13" xfId="0" applyBorder="1" applyAlignment="1">
      <alignment horizontal="right"/>
    </xf>
    <xf numFmtId="0" fontId="0" fillId="0" borderId="13" xfId="0" applyBorder="1" applyAlignment="1">
      <alignment wrapText="1"/>
    </xf>
    <xf numFmtId="0" fontId="0" fillId="0" borderId="13" xfId="0" applyBorder="1" applyAlignment="1">
      <alignment horizontal="right" wrapText="1"/>
    </xf>
    <xf numFmtId="172" fontId="40" fillId="0" borderId="13" xfId="3" applyNumberFormat="1" applyFont="1" applyBorder="1"/>
    <xf numFmtId="0" fontId="40" fillId="0" borderId="13" xfId="0" applyFont="1" applyBorder="1"/>
    <xf numFmtId="0" fontId="0" fillId="0" borderId="46" xfId="0" applyBorder="1"/>
    <xf numFmtId="0" fontId="0" fillId="0" borderId="47" xfId="0" applyBorder="1"/>
    <xf numFmtId="3" fontId="0" fillId="0" borderId="13" xfId="0" applyNumberFormat="1" applyBorder="1"/>
    <xf numFmtId="0" fontId="0" fillId="0" borderId="0" xfId="0" applyBorder="1"/>
    <xf numFmtId="0" fontId="0" fillId="0" borderId="26" xfId="0" applyBorder="1"/>
    <xf numFmtId="0" fontId="40" fillId="0" borderId="0" xfId="0" applyFont="1" applyFill="1" applyBorder="1"/>
    <xf numFmtId="172" fontId="0" fillId="0" borderId="0" xfId="0" applyNumberFormat="1"/>
    <xf numFmtId="3" fontId="0" fillId="0" borderId="0" xfId="0" applyNumberFormat="1" applyBorder="1"/>
    <xf numFmtId="0" fontId="0" fillId="0" borderId="46" xfId="0" applyFill="1" applyBorder="1"/>
    <xf numFmtId="172" fontId="0" fillId="0" borderId="13" xfId="0" applyNumberFormat="1" applyBorder="1"/>
    <xf numFmtId="172" fontId="40" fillId="0" borderId="0" xfId="0" applyNumberFormat="1" applyFont="1"/>
    <xf numFmtId="0" fontId="18" fillId="9" borderId="0" xfId="0" applyFont="1" applyFill="1" applyAlignment="1">
      <alignment horizontal="center" vertical="top" wrapText="1"/>
    </xf>
    <xf numFmtId="0" fontId="41" fillId="0" borderId="13" xfId="0" applyFont="1" applyBorder="1" applyAlignment="1">
      <alignment horizontal="left" vertical="top" wrapText="1"/>
    </xf>
    <xf numFmtId="3" fontId="41" fillId="0" borderId="13" xfId="0" applyNumberFormat="1" applyFont="1" applyBorder="1" applyAlignment="1">
      <alignment horizontal="right" vertical="top" wrapText="1"/>
    </xf>
    <xf numFmtId="0" fontId="42" fillId="0" borderId="13" xfId="0" applyFont="1" applyBorder="1" applyAlignment="1">
      <alignment horizontal="left" vertical="top" wrapText="1"/>
    </xf>
    <xf numFmtId="3" fontId="42" fillId="0" borderId="13" xfId="0" applyNumberFormat="1" applyFont="1" applyBorder="1" applyAlignment="1">
      <alignment horizontal="right" vertical="top" wrapText="1"/>
    </xf>
    <xf numFmtId="0" fontId="43" fillId="9" borderId="0" xfId="0" applyFont="1" applyFill="1" applyAlignment="1">
      <alignment horizontal="center" vertical="top" wrapText="1"/>
    </xf>
    <xf numFmtId="0" fontId="44" fillId="9" borderId="0" xfId="0" applyFont="1" applyFill="1" applyAlignment="1">
      <alignment horizontal="center" vertical="top" wrapText="1"/>
    </xf>
    <xf numFmtId="0" fontId="45" fillId="0" borderId="13" xfId="0" applyFont="1" applyBorder="1" applyAlignment="1">
      <alignment horizontal="left" vertical="top" wrapText="1"/>
    </xf>
    <xf numFmtId="3" fontId="45" fillId="0" borderId="13" xfId="0" applyNumberFormat="1" applyFont="1" applyBorder="1" applyAlignment="1">
      <alignment horizontal="right" vertical="top" wrapText="1"/>
    </xf>
    <xf numFmtId="0" fontId="46" fillId="0" borderId="13" xfId="0" applyFont="1" applyBorder="1" applyAlignment="1">
      <alignment horizontal="left" vertical="top" wrapText="1"/>
    </xf>
    <xf numFmtId="3" fontId="46" fillId="0" borderId="13" xfId="0" applyNumberFormat="1" applyFont="1" applyBorder="1" applyAlignment="1">
      <alignment horizontal="right" vertical="top" wrapText="1"/>
    </xf>
    <xf numFmtId="0" fontId="41" fillId="0" borderId="0" xfId="0" applyFont="1" applyAlignment="1">
      <alignment horizontal="left" vertical="top" wrapText="1"/>
    </xf>
    <xf numFmtId="3" fontId="41" fillId="0" borderId="0" xfId="0" applyNumberFormat="1" applyFont="1" applyAlignment="1">
      <alignment horizontal="right" vertical="top" wrapText="1"/>
    </xf>
    <xf numFmtId="0" fontId="40" fillId="0" borderId="0" xfId="0" applyFont="1" applyAlignment="1"/>
    <xf numFmtId="0" fontId="39" fillId="0" borderId="0" xfId="13" applyFont="1"/>
    <xf numFmtId="0" fontId="2" fillId="0" borderId="0" xfId="13"/>
    <xf numFmtId="0" fontId="2" fillId="0" borderId="13" xfId="13" applyBorder="1"/>
    <xf numFmtId="3" fontId="2" fillId="0" borderId="13" xfId="13" applyNumberFormat="1" applyBorder="1"/>
    <xf numFmtId="0" fontId="2" fillId="0" borderId="13" xfId="13" applyBorder="1" applyAlignment="1">
      <alignment wrapText="1"/>
    </xf>
    <xf numFmtId="0" fontId="39" fillId="0" borderId="0" xfId="13" applyFont="1" applyAlignment="1">
      <alignment wrapText="1"/>
    </xf>
    <xf numFmtId="3" fontId="39" fillId="0" borderId="0" xfId="13" applyNumberFormat="1" applyFont="1"/>
    <xf numFmtId="0" fontId="39" fillId="0" borderId="0" xfId="13" applyFont="1" applyAlignment="1">
      <alignment horizontal="center"/>
    </xf>
    <xf numFmtId="0" fontId="39" fillId="0" borderId="13" xfId="13" applyFont="1" applyBorder="1"/>
    <xf numFmtId="3" fontId="40" fillId="0" borderId="13" xfId="0" applyNumberFormat="1" applyFont="1" applyBorder="1"/>
    <xf numFmtId="0" fontId="48" fillId="0" borderId="13" xfId="13" applyFont="1" applyBorder="1" applyAlignment="1">
      <alignment wrapText="1"/>
    </xf>
    <xf numFmtId="3" fontId="42" fillId="6" borderId="13" xfId="0" applyNumberFormat="1" applyFont="1" applyFill="1" applyBorder="1" applyAlignment="1">
      <alignment horizontal="right" vertical="top" wrapText="1"/>
    </xf>
    <xf numFmtId="0" fontId="0" fillId="0" borderId="0" xfId="0"/>
    <xf numFmtId="3" fontId="41" fillId="0" borderId="0" xfId="0" applyNumberFormat="1" applyFont="1" applyFill="1" applyAlignment="1">
      <alignment horizontal="right" vertical="top" wrapText="1"/>
    </xf>
    <xf numFmtId="0" fontId="1" fillId="0" borderId="13" xfId="13" applyFont="1" applyBorder="1" applyAlignment="1">
      <alignment wrapText="1"/>
    </xf>
    <xf numFmtId="164" fontId="7" fillId="0" borderId="0" xfId="2" applyFont="1" applyFill="1" applyAlignment="1">
      <alignment horizontal="center"/>
    </xf>
    <xf numFmtId="164" fontId="5" fillId="0" borderId="0" xfId="2" applyFont="1" applyFill="1" applyAlignment="1">
      <alignment horizontal="center"/>
    </xf>
    <xf numFmtId="164" fontId="6" fillId="0" borderId="0" xfId="2" applyFont="1" applyFill="1" applyAlignment="1">
      <alignment horizontal="center"/>
    </xf>
    <xf numFmtId="164" fontId="17" fillId="0" borderId="0" xfId="2" applyFont="1" applyFill="1" applyAlignment="1">
      <alignment horizontal="right"/>
    </xf>
    <xf numFmtId="0" fontId="0" fillId="0" borderId="0" xfId="0"/>
    <xf numFmtId="164" fontId="9" fillId="0" borderId="0" xfId="2" applyFont="1" applyFill="1" applyAlignment="1">
      <alignment horizontal="center"/>
    </xf>
    <xf numFmtId="164" fontId="11" fillId="0" borderId="6" xfId="2" applyFont="1" applyFill="1" applyBorder="1" applyAlignment="1">
      <alignment horizontal="center" wrapText="1"/>
    </xf>
    <xf numFmtId="164" fontId="11" fillId="0" borderId="8" xfId="2" applyFont="1" applyFill="1" applyBorder="1" applyAlignment="1">
      <alignment horizontal="center" wrapText="1"/>
    </xf>
    <xf numFmtId="164" fontId="5" fillId="0" borderId="0" xfId="2" applyFont="1" applyFill="1" applyAlignment="1">
      <alignment horizontal="right"/>
    </xf>
    <xf numFmtId="164" fontId="10" fillId="2" borderId="15" xfId="2" applyFont="1" applyFill="1" applyBorder="1" applyAlignment="1">
      <alignment horizontal="center" wrapText="1"/>
    </xf>
    <xf numFmtId="164" fontId="24" fillId="0" borderId="0" xfId="2" applyFont="1" applyFill="1" applyAlignment="1">
      <alignment horizontal="center"/>
    </xf>
    <xf numFmtId="164" fontId="28" fillId="0" borderId="0" xfId="2" applyFont="1" applyFill="1" applyAlignment="1">
      <alignment horizontal="center"/>
    </xf>
    <xf numFmtId="164" fontId="28" fillId="0" borderId="0" xfId="2" applyFont="1" applyFill="1" applyAlignment="1">
      <alignment horizontal="center" wrapText="1"/>
    </xf>
    <xf numFmtId="0" fontId="40" fillId="0" borderId="0" xfId="0" applyFont="1" applyAlignment="1">
      <alignment horizontal="center"/>
    </xf>
    <xf numFmtId="0" fontId="40" fillId="0" borderId="0" xfId="0" applyFont="1" applyAlignment="1">
      <alignment horizontal="right"/>
    </xf>
    <xf numFmtId="0" fontId="41" fillId="0" borderId="0" xfId="0" applyFont="1" applyFill="1" applyBorder="1" applyAlignment="1">
      <alignment horizontal="left" vertical="top" wrapText="1"/>
    </xf>
    <xf numFmtId="0" fontId="47" fillId="0" borderId="0" xfId="0" applyFont="1" applyFill="1" applyBorder="1" applyAlignment="1">
      <alignment horizontal="left" wrapText="1"/>
    </xf>
    <xf numFmtId="0" fontId="40" fillId="0" borderId="0" xfId="0" applyFont="1" applyAlignment="1">
      <alignment horizontal="left"/>
    </xf>
    <xf numFmtId="0" fontId="40" fillId="0" borderId="0" xfId="0" applyFont="1" applyAlignment="1">
      <alignment horizontal="center" wrapText="1"/>
    </xf>
    <xf numFmtId="0" fontId="40" fillId="0" borderId="13" xfId="0" applyFont="1" applyBorder="1" applyAlignment="1">
      <alignment horizontal="left"/>
    </xf>
    <xf numFmtId="0" fontId="39" fillId="0" borderId="0" xfId="13" applyFont="1" applyAlignment="1">
      <alignment horizontal="center" wrapText="1"/>
    </xf>
    <xf numFmtId="0" fontId="39" fillId="0" borderId="0" xfId="13" applyFont="1" applyAlignment="1">
      <alignment horizontal="center"/>
    </xf>
    <xf numFmtId="0" fontId="39" fillId="0" borderId="13" xfId="13" applyFont="1" applyBorder="1" applyAlignment="1">
      <alignment horizontal="left" wrapText="1"/>
    </xf>
    <xf numFmtId="0" fontId="39" fillId="0" borderId="13" xfId="13" applyFont="1" applyBorder="1" applyAlignment="1">
      <alignment horizontal="left"/>
    </xf>
  </cellXfs>
  <cellStyles count="14">
    <cellStyle name="Excel Built-in Comma" xfId="1"/>
    <cellStyle name="Excel Built-in Normal" xfId="2"/>
    <cellStyle name="Ezres" xfId="3" builtinId="3" customBuiltin="1"/>
    <cellStyle name="Heading" xfId="4"/>
    <cellStyle name="Heading1" xfId="5"/>
    <cellStyle name="Normál" xfId="0" builtinId="0" customBuiltin="1"/>
    <cellStyle name="Normál 2" xfId="6"/>
    <cellStyle name="Normál 2 2" xfId="7"/>
    <cellStyle name="Normál 3" xfId="8"/>
    <cellStyle name="Normál 4" xfId="9"/>
    <cellStyle name="Normál 7" xfId="13"/>
    <cellStyle name="Result" xfId="10"/>
    <cellStyle name="Result2" xfId="11"/>
    <cellStyle name="Százalék" xfId="12" builtinId="5"/>
  </cellStyles>
  <dxfs count="0"/>
  <tableStyles count="0" defaultTableStyle="TableStyleMedium2" defaultPivotStyle="PivotStyleLight16"/>
  <colors>
    <mruColors>
      <color rgb="FFCCFFFF"/>
      <color rgb="FF66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estulet/Eloterjesztesek/2017/04%20&#225;prilis%2026/Z&#225;rsz&#225;mad&#225;s%202016/2016_&#233;vi_besz&#225;mol&#243;hoz%20rendelet%20mell&#233;klete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talom "/>
      <sheetName val="Mérleg"/>
      <sheetName val="Működési bevételek"/>
      <sheetName val="Felhalmozási bevételek"/>
      <sheetName val="Működési kiadások"/>
      <sheetName val="Felhalmozási kiadások"/>
      <sheetName val="Állami támogatások"/>
      <sheetName val="ALAPOK"/>
      <sheetName val="Címrend"/>
      <sheetName val="Létszámok "/>
      <sheetName val="hitel"/>
      <sheetName val="Többéves"/>
      <sheetName val="Közvetett támogatások"/>
      <sheetName val="Maradvány kimutatás"/>
      <sheetName val="GT"/>
      <sheetName val="Vagyonmérleg"/>
      <sheetName val="egyszerűsített vagyonmérleg"/>
      <sheetName val="Eredménykimutatás"/>
      <sheetName val="Egyszerűsített eredménykimutat"/>
    </sheetNames>
    <sheetDataSet>
      <sheetData sheetId="0"/>
      <sheetData sheetId="1"/>
      <sheetData sheetId="2"/>
      <sheetData sheetId="3"/>
      <sheetData sheetId="4"/>
      <sheetData sheetId="5"/>
      <sheetData sheetId="6">
        <row r="29">
          <cell r="H29">
            <v>79200000</v>
          </cell>
        </row>
        <row r="30">
          <cell r="G30">
            <v>25150048</v>
          </cell>
          <cell r="H30">
            <v>25150048</v>
          </cell>
        </row>
        <row r="31">
          <cell r="G31">
            <v>28652000</v>
          </cell>
          <cell r="H31">
            <v>28652000</v>
          </cell>
        </row>
        <row r="32">
          <cell r="G32">
            <v>8011500</v>
          </cell>
          <cell r="H32">
            <v>8011500</v>
          </cell>
        </row>
        <row r="33">
          <cell r="G33">
            <v>21340000</v>
          </cell>
          <cell r="H33">
            <v>21340000</v>
          </cell>
        </row>
        <row r="34">
          <cell r="G34">
            <v>8903520</v>
          </cell>
          <cell r="H34">
            <v>8903520</v>
          </cell>
        </row>
        <row r="35">
          <cell r="G35">
            <v>19577030</v>
          </cell>
          <cell r="H35">
            <v>19577030</v>
          </cell>
        </row>
      </sheetData>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6"/>
  <sheetViews>
    <sheetView workbookViewId="0">
      <selection activeCell="B24" sqref="B24"/>
    </sheetView>
  </sheetViews>
  <sheetFormatPr defaultColWidth="8.75" defaultRowHeight="15"/>
  <cols>
    <col min="1" max="1" width="38.375" style="1" customWidth="1"/>
    <col min="2" max="2" width="39.5" style="1" customWidth="1"/>
    <col min="3" max="16384" width="8.75" style="1"/>
  </cols>
  <sheetData>
    <row r="1" spans="1:256">
      <c r="B1" s="2" t="s">
        <v>0</v>
      </c>
    </row>
    <row r="2" spans="1:256">
      <c r="B2" s="2"/>
    </row>
    <row r="3" spans="1:256">
      <c r="B3" s="2"/>
    </row>
    <row r="4" spans="1:256">
      <c r="B4" s="2"/>
    </row>
    <row r="5" spans="1:256">
      <c r="A5" s="238" t="s">
        <v>1</v>
      </c>
      <c r="B5" s="238"/>
      <c r="C5" s="2"/>
    </row>
    <row r="6" spans="1:256">
      <c r="A6" s="238" t="s">
        <v>134</v>
      </c>
      <c r="B6" s="238"/>
    </row>
    <row r="7" spans="1:256">
      <c r="A7" s="2"/>
    </row>
    <row r="8" spans="1:256">
      <c r="A8" s="2"/>
    </row>
    <row r="11" spans="1:256">
      <c r="A11" s="238" t="s">
        <v>2</v>
      </c>
      <c r="B11" s="238"/>
    </row>
    <row r="12" spans="1:256">
      <c r="A12" s="238" t="s">
        <v>135</v>
      </c>
      <c r="B12" s="238"/>
    </row>
    <row r="13" spans="1:256" customFormat="1">
      <c r="A13" s="238" t="s">
        <v>417</v>
      </c>
      <c r="B13" s="238"/>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customFormat="1">
      <c r="A14" s="3"/>
      <c r="B14" s="3"/>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5.75">
      <c r="A15" s="239" t="s">
        <v>3</v>
      </c>
      <c r="B15" s="239"/>
    </row>
    <row r="16" spans="1:256" ht="15.75">
      <c r="A16" s="237" t="s">
        <v>4</v>
      </c>
      <c r="B16" s="237"/>
    </row>
    <row r="17" spans="1:2" ht="15.75">
      <c r="A17" s="4"/>
      <c r="B17" s="4"/>
    </row>
    <row r="18" spans="1:2" ht="15.75">
      <c r="A18" s="4"/>
      <c r="B18" s="4"/>
    </row>
    <row r="19" spans="1:2" ht="15.75">
      <c r="A19" s="4"/>
    </row>
    <row r="20" spans="1:2" ht="16.5" thickBot="1">
      <c r="A20" s="4"/>
    </row>
    <row r="21" spans="1:2" ht="17.25" thickTop="1" thickBot="1">
      <c r="A21" s="5" t="s">
        <v>5</v>
      </c>
      <c r="B21" s="6" t="s">
        <v>6</v>
      </c>
    </row>
    <row r="22" spans="1:2" ht="48" customHeight="1" thickTop="1" thickBot="1">
      <c r="A22" s="7" t="s">
        <v>7</v>
      </c>
      <c r="B22" s="8" t="s">
        <v>8</v>
      </c>
    </row>
    <row r="23" spans="1:2" ht="48" customHeight="1" thickTop="1" thickBot="1">
      <c r="A23" s="7" t="s">
        <v>9</v>
      </c>
      <c r="B23" s="9" t="s">
        <v>10</v>
      </c>
    </row>
    <row r="24" spans="1:2" ht="48" customHeight="1" thickTop="1" thickBot="1">
      <c r="A24" s="10" t="s">
        <v>11</v>
      </c>
      <c r="B24" s="9" t="s">
        <v>146</v>
      </c>
    </row>
    <row r="25" spans="1:2" ht="16.5" thickTop="1">
      <c r="A25" s="11"/>
    </row>
    <row r="26" spans="1:2" ht="15.75">
      <c r="A26" s="11"/>
    </row>
  </sheetData>
  <mergeCells count="7">
    <mergeCell ref="A16:B16"/>
    <mergeCell ref="A12:B12"/>
    <mergeCell ref="A13:B13"/>
    <mergeCell ref="A5:B5"/>
    <mergeCell ref="A6:B6"/>
    <mergeCell ref="A11:B11"/>
    <mergeCell ref="A15:B15"/>
  </mergeCells>
  <phoneticPr fontId="16" type="noConversion"/>
  <pageMargins left="1.24015748031496" right="0.70000000000000007" top="1.1437007874015752" bottom="1.1437007874015752" header="0.75000000000000011" footer="0.75000000000000011"/>
  <pageSetup paperSize="9" scale="95"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3"/>
  <sheetViews>
    <sheetView topLeftCell="D25" workbookViewId="0">
      <selection activeCell="M37" sqref="M37"/>
    </sheetView>
  </sheetViews>
  <sheetFormatPr defaultColWidth="8.75" defaultRowHeight="15"/>
  <cols>
    <col min="1" max="1" width="52.75" style="1" customWidth="1"/>
    <col min="2" max="2" width="17.875" style="1" hidden="1" customWidth="1"/>
    <col min="3" max="11" width="16.625" style="1" customWidth="1"/>
    <col min="12" max="16384" width="8.75" style="1"/>
  </cols>
  <sheetData>
    <row r="1" spans="1:256">
      <c r="B1" s="240" t="s">
        <v>12</v>
      </c>
      <c r="C1" s="240"/>
      <c r="D1" s="240"/>
      <c r="E1" s="240"/>
      <c r="F1" s="240"/>
      <c r="G1" s="240"/>
      <c r="H1" s="240"/>
      <c r="I1" s="240"/>
      <c r="J1" s="240"/>
      <c r="K1" s="240"/>
    </row>
    <row r="2" spans="1:256">
      <c r="B2" s="2"/>
    </row>
    <row r="3" spans="1:256">
      <c r="A3" s="238" t="s">
        <v>1</v>
      </c>
      <c r="B3" s="238"/>
      <c r="C3" s="238"/>
      <c r="D3" s="238"/>
      <c r="E3" s="238"/>
      <c r="F3" s="238"/>
      <c r="G3" s="238"/>
      <c r="H3" s="238"/>
      <c r="I3" s="238"/>
      <c r="J3" s="238"/>
      <c r="K3" s="238"/>
    </row>
    <row r="4" spans="1:256">
      <c r="A4" s="238" t="s">
        <v>152</v>
      </c>
      <c r="B4" s="238"/>
      <c r="C4" s="238"/>
      <c r="D4" s="238"/>
      <c r="E4" s="238"/>
      <c r="F4" s="238"/>
      <c r="G4" s="238"/>
      <c r="H4" s="238"/>
      <c r="I4" s="238"/>
      <c r="J4" s="238"/>
      <c r="K4" s="238"/>
    </row>
    <row r="5" spans="1:256" ht="15.75">
      <c r="A5" s="242" t="s">
        <v>153</v>
      </c>
      <c r="B5" s="242"/>
      <c r="C5" s="242"/>
      <c r="D5" s="242"/>
      <c r="E5" s="242"/>
      <c r="F5" s="242"/>
      <c r="G5" s="242"/>
      <c r="H5" s="242"/>
      <c r="I5" s="242"/>
      <c r="J5" s="242"/>
      <c r="K5" s="242"/>
    </row>
    <row r="6" spans="1:256" ht="15.75">
      <c r="A6" s="242" t="s">
        <v>163</v>
      </c>
      <c r="B6" s="242"/>
      <c r="C6" s="242"/>
      <c r="D6" s="242"/>
      <c r="E6" s="242"/>
      <c r="F6" s="242"/>
      <c r="G6" s="242"/>
      <c r="H6" s="242"/>
      <c r="I6" s="242"/>
      <c r="J6" s="242"/>
      <c r="K6" s="242"/>
      <c r="L6" s="143"/>
    </row>
    <row r="7" spans="1:256" ht="15.75">
      <c r="A7" s="12"/>
      <c r="B7" s="12"/>
      <c r="C7" s="12"/>
      <c r="D7" s="12"/>
      <c r="E7" s="12"/>
      <c r="F7" s="125"/>
      <c r="G7" s="125"/>
      <c r="H7" s="125"/>
      <c r="I7" s="139"/>
      <c r="J7" s="139"/>
      <c r="K7" s="139"/>
    </row>
    <row r="8" spans="1:256" ht="15.75" customHeight="1">
      <c r="A8" s="164" t="s">
        <v>8</v>
      </c>
      <c r="B8" s="164"/>
      <c r="C8" s="164" t="s">
        <v>167</v>
      </c>
      <c r="D8" s="13" t="s">
        <v>13</v>
      </c>
      <c r="E8" s="13" t="s">
        <v>14</v>
      </c>
      <c r="F8" s="13" t="s">
        <v>167</v>
      </c>
      <c r="G8" s="13" t="s">
        <v>13</v>
      </c>
      <c r="H8" s="13" t="s">
        <v>14</v>
      </c>
      <c r="I8" s="13" t="s">
        <v>167</v>
      </c>
      <c r="J8" s="13" t="s">
        <v>13</v>
      </c>
      <c r="K8" s="13" t="s">
        <v>14</v>
      </c>
    </row>
    <row r="9" spans="1:256" ht="15.75">
      <c r="A9" s="14" t="s">
        <v>6</v>
      </c>
      <c r="B9" s="14" t="s">
        <v>15</v>
      </c>
      <c r="C9" s="14" t="s">
        <v>15</v>
      </c>
      <c r="D9" s="14" t="s">
        <v>15</v>
      </c>
      <c r="E9" s="14" t="s">
        <v>15</v>
      </c>
      <c r="F9" s="14" t="s">
        <v>115</v>
      </c>
      <c r="G9" s="14" t="s">
        <v>115</v>
      </c>
      <c r="H9" s="14" t="s">
        <v>115</v>
      </c>
      <c r="I9" s="14" t="s">
        <v>151</v>
      </c>
      <c r="J9" s="14" t="s">
        <v>151</v>
      </c>
      <c r="K9" s="14" t="s">
        <v>151</v>
      </c>
      <c r="L9" s="15" t="s">
        <v>16</v>
      </c>
    </row>
    <row r="10" spans="1:256" ht="33.75" customHeight="1">
      <c r="A10" s="16"/>
      <c r="B10" s="17" t="s">
        <v>17</v>
      </c>
      <c r="C10" s="17" t="s">
        <v>136</v>
      </c>
      <c r="D10" s="17" t="s">
        <v>136</v>
      </c>
      <c r="E10" s="17" t="s">
        <v>136</v>
      </c>
      <c r="F10" s="17" t="s">
        <v>147</v>
      </c>
      <c r="G10" s="17" t="s">
        <v>147</v>
      </c>
      <c r="H10" s="17" t="s">
        <v>147</v>
      </c>
      <c r="I10" s="142">
        <v>42735</v>
      </c>
      <c r="J10" s="142">
        <v>42735</v>
      </c>
      <c r="K10" s="142">
        <v>42735</v>
      </c>
      <c r="L10" s="18" t="s">
        <v>141</v>
      </c>
    </row>
    <row r="11" spans="1:256" ht="15.75">
      <c r="A11" s="19" t="s">
        <v>18</v>
      </c>
      <c r="B11" s="20">
        <f>'KESZI mérleg'!B12+'CSGYK mérleg'!B12+'Társulás mérleg'!B12</f>
        <v>101706130</v>
      </c>
      <c r="C11" s="20">
        <f>'KESZI mérleg'!C12+'CSGYK mérleg'!B12+'Társulás mérleg'!B12</f>
        <v>418968813</v>
      </c>
      <c r="D11" s="20">
        <f t="shared" ref="D11:D21" si="0">SUM(C11-E11)</f>
        <v>418468813</v>
      </c>
      <c r="E11" s="20">
        <f>'Társulás mérleg'!B12</f>
        <v>500000</v>
      </c>
      <c r="F11" s="20">
        <f>'KESZI mérleg'!D12+'CSGYK mérleg'!C12+'Társulás mérleg'!C12</f>
        <v>477768789</v>
      </c>
      <c r="G11" s="20">
        <f>F11-H11</f>
        <v>477268789</v>
      </c>
      <c r="H11" s="20">
        <f>'Társulás mérleg'!C12</f>
        <v>500000</v>
      </c>
      <c r="I11" s="20">
        <f>'KESZI mérleg'!E12+'CSGYK mérleg'!D12+'Társulás mérleg'!D12</f>
        <v>446849798</v>
      </c>
      <c r="J11" s="20">
        <f>I11-K11</f>
        <v>446569869</v>
      </c>
      <c r="K11" s="20">
        <f>'Társulás mérleg'!D12</f>
        <v>279929</v>
      </c>
      <c r="L11" s="21" t="s">
        <v>19</v>
      </c>
    </row>
    <row r="12" spans="1:256" ht="15.75">
      <c r="A12" s="19" t="s">
        <v>20</v>
      </c>
      <c r="B12" s="20">
        <f>'KESZI mérleg'!B13+'CSGYK mérleg'!B13+'Társulás mérleg'!B13</f>
        <v>27287967</v>
      </c>
      <c r="C12" s="20">
        <f>'KESZI mérleg'!C13+'CSGYK mérleg'!B13+'Társulás mérleg'!B13</f>
        <v>113513000</v>
      </c>
      <c r="D12" s="20">
        <f t="shared" si="0"/>
        <v>113257000</v>
      </c>
      <c r="E12" s="20">
        <f>'Társulás mérleg'!B13</f>
        <v>256000</v>
      </c>
      <c r="F12" s="20">
        <f>'KESZI mérleg'!D13+'CSGYK mérleg'!C13+'Társulás mérleg'!C13</f>
        <v>123494971</v>
      </c>
      <c r="G12" s="20">
        <f t="shared" ref="G12:G19" si="1">F12-H12</f>
        <v>123238971</v>
      </c>
      <c r="H12" s="20">
        <f>'Társulás mérleg'!C13</f>
        <v>256000</v>
      </c>
      <c r="I12" s="20">
        <f>'KESZI mérleg'!E13+'CSGYK mérleg'!D13+'Társulás mérleg'!D13</f>
        <v>119844891</v>
      </c>
      <c r="J12" s="20">
        <f t="shared" ref="J12:J22" si="2">I12-K12</f>
        <v>119714710</v>
      </c>
      <c r="K12" s="20">
        <f>'Társulás mérleg'!D13</f>
        <v>130181</v>
      </c>
      <c r="L12" s="21" t="s">
        <v>21</v>
      </c>
    </row>
    <row r="13" spans="1:256" ht="15.75">
      <c r="A13" s="19" t="s">
        <v>22</v>
      </c>
      <c r="B13" s="20">
        <f>'KESZI mérleg'!B14+'CSGYK mérleg'!B14+'Társulás mérleg'!B14</f>
        <v>38160046</v>
      </c>
      <c r="C13" s="20">
        <f>'KESZI mérleg'!C14+'CSGYK mérleg'!B14+'Társulás mérleg'!B14</f>
        <v>228860000</v>
      </c>
      <c r="D13" s="20">
        <f t="shared" si="0"/>
        <v>227141000</v>
      </c>
      <c r="E13" s="20">
        <f>'Társulás mérleg'!B14-10091000</f>
        <v>1719000</v>
      </c>
      <c r="F13" s="20">
        <f>'KESZI mérleg'!D14+'CSGYK mérleg'!C14+'Társulás mérleg'!C14</f>
        <v>236152177</v>
      </c>
      <c r="G13" s="20">
        <f t="shared" si="1"/>
        <v>221613897</v>
      </c>
      <c r="H13" s="20">
        <f>'Társulás mérleg'!C14</f>
        <v>14538280</v>
      </c>
      <c r="I13" s="20">
        <f>'KESZI mérleg'!E14+'CSGYK mérleg'!D14+'Társulás mérleg'!D14</f>
        <v>218997729</v>
      </c>
      <c r="J13" s="20">
        <f t="shared" si="2"/>
        <v>205837585</v>
      </c>
      <c r="K13" s="20">
        <f>'Társulás mérleg'!D14</f>
        <v>13160144</v>
      </c>
      <c r="L13" s="21" t="s">
        <v>23</v>
      </c>
    </row>
    <row r="14" spans="1:256" ht="15.75">
      <c r="A14" s="19" t="s">
        <v>126</v>
      </c>
      <c r="B14" s="20"/>
      <c r="C14" s="20">
        <f>'KESZI mérleg'!C15+'CSGYK mérleg'!B15</f>
        <v>1270000</v>
      </c>
      <c r="D14" s="20">
        <v>1270000</v>
      </c>
      <c r="E14" s="20">
        <v>0</v>
      </c>
      <c r="F14" s="20">
        <f>'KESZI mérleg'!D15+'CSGYK mérleg'!C15</f>
        <v>1270000</v>
      </c>
      <c r="G14" s="20">
        <f t="shared" si="1"/>
        <v>1270000</v>
      </c>
      <c r="H14" s="20">
        <v>0</v>
      </c>
      <c r="I14" s="20">
        <f>'KESZI mérleg'!E15+'CSGYK mérleg'!D15</f>
        <v>1004465</v>
      </c>
      <c r="J14" s="20">
        <f t="shared" si="2"/>
        <v>1004465</v>
      </c>
      <c r="K14" s="20">
        <v>0</v>
      </c>
      <c r="L14" s="21" t="s">
        <v>25</v>
      </c>
    </row>
    <row r="15" spans="1:256" ht="15.75">
      <c r="A15" s="19" t="s">
        <v>24</v>
      </c>
      <c r="B15" s="20">
        <f>'KESZI mérleg'!B15+'CSGYK mérleg'!B15+'Társulás mérleg'!B15</f>
        <v>6760570</v>
      </c>
      <c r="C15" s="20">
        <f>'Társulás mérleg'!B15</f>
        <v>6340000</v>
      </c>
      <c r="D15" s="20">
        <f t="shared" si="0"/>
        <v>0</v>
      </c>
      <c r="E15" s="20">
        <f>'Társulás mérleg'!B15</f>
        <v>6340000</v>
      </c>
      <c r="F15" s="20">
        <f>'Társulás mérleg'!C15</f>
        <v>6340000</v>
      </c>
      <c r="G15" s="20">
        <v>0</v>
      </c>
      <c r="H15" s="20">
        <v>6340000</v>
      </c>
      <c r="I15" s="20">
        <f>'Társulás mérleg'!D15</f>
        <v>6290000</v>
      </c>
      <c r="J15" s="20">
        <f t="shared" si="2"/>
        <v>0</v>
      </c>
      <c r="K15" s="20">
        <f>'Társulás mérleg'!D15</f>
        <v>6290000</v>
      </c>
      <c r="L15" s="21" t="s">
        <v>130</v>
      </c>
    </row>
    <row r="16" spans="1:256" customFormat="1" ht="15.75">
      <c r="A16" s="19" t="s">
        <v>127</v>
      </c>
      <c r="B16" s="20"/>
      <c r="C16" s="20">
        <v>0</v>
      </c>
      <c r="D16" s="20"/>
      <c r="E16" s="20"/>
      <c r="F16" s="20">
        <v>0</v>
      </c>
      <c r="G16" s="20">
        <f t="shared" si="1"/>
        <v>0</v>
      </c>
      <c r="H16" s="20">
        <v>0</v>
      </c>
      <c r="I16" s="20">
        <v>0</v>
      </c>
      <c r="J16" s="20">
        <f t="shared" si="2"/>
        <v>0</v>
      </c>
      <c r="K16" s="20">
        <v>0</v>
      </c>
      <c r="L16" s="21" t="s">
        <v>116</v>
      </c>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s="58" customFormat="1" ht="15.75">
      <c r="A17" s="19" t="s">
        <v>131</v>
      </c>
      <c r="B17" s="20"/>
      <c r="C17" s="20">
        <v>0</v>
      </c>
      <c r="D17" s="20">
        <v>0</v>
      </c>
      <c r="E17" s="20">
        <v>0</v>
      </c>
      <c r="F17" s="20">
        <v>0</v>
      </c>
      <c r="G17" s="20">
        <f t="shared" si="1"/>
        <v>0</v>
      </c>
      <c r="H17" s="20">
        <v>0</v>
      </c>
      <c r="I17" s="20">
        <v>0</v>
      </c>
      <c r="J17" s="20">
        <f t="shared" si="2"/>
        <v>0</v>
      </c>
      <c r="K17" s="20">
        <v>0</v>
      </c>
      <c r="L17" s="2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30">
      <c r="A18" s="19" t="s">
        <v>26</v>
      </c>
      <c r="B18" s="20">
        <v>0</v>
      </c>
      <c r="C18" s="20">
        <f>'KESZI mérleg'!C17+'CSGYK mérleg'!B17+'Társulás mérleg'!B18</f>
        <v>151800000</v>
      </c>
      <c r="D18" s="20">
        <f t="shared" si="0"/>
        <v>1800000</v>
      </c>
      <c r="E18" s="20">
        <v>150000000</v>
      </c>
      <c r="F18" s="20">
        <f>'KESZI mérleg'!D17+'CSGYK mérleg'!C17+'Társulás mérleg'!C18</f>
        <v>191334828</v>
      </c>
      <c r="G18" s="20">
        <f t="shared" si="1"/>
        <v>41334828</v>
      </c>
      <c r="H18" s="20">
        <f>'Társulás mérleg'!C18-1800000</f>
        <v>150000000</v>
      </c>
      <c r="I18" s="20">
        <f>'KESZI mérleg'!E17+'CSGYK mérleg'!D17+'Társulás mérleg'!D18</f>
        <v>35869471</v>
      </c>
      <c r="J18" s="20">
        <f t="shared" si="2"/>
        <v>35869471</v>
      </c>
      <c r="K18" s="20">
        <v>0</v>
      </c>
      <c r="L18" s="22" t="s">
        <v>27</v>
      </c>
    </row>
    <row r="19" spans="1:256" ht="15.75">
      <c r="A19" s="19" t="s">
        <v>28</v>
      </c>
      <c r="B19" s="23">
        <v>0</v>
      </c>
      <c r="C19" s="23">
        <v>0</v>
      </c>
      <c r="D19" s="20">
        <f t="shared" si="0"/>
        <v>0</v>
      </c>
      <c r="E19" s="132">
        <v>0</v>
      </c>
      <c r="F19" s="132">
        <v>0</v>
      </c>
      <c r="G19" s="20">
        <f t="shared" si="1"/>
        <v>0</v>
      </c>
      <c r="H19" s="132">
        <v>0</v>
      </c>
      <c r="I19" s="132">
        <v>0</v>
      </c>
      <c r="J19" s="20">
        <f t="shared" si="2"/>
        <v>0</v>
      </c>
      <c r="K19" s="132">
        <v>0</v>
      </c>
      <c r="L19" s="46" t="s">
        <v>29</v>
      </c>
    </row>
    <row r="20" spans="1:256" ht="15.75">
      <c r="A20" s="24" t="s">
        <v>30</v>
      </c>
      <c r="B20" s="26">
        <f>SUM(B11:B19)</f>
        <v>173914713</v>
      </c>
      <c r="C20" s="26">
        <f>SUM(C11:C19)</f>
        <v>920751813</v>
      </c>
      <c r="D20" s="131">
        <f t="shared" si="0"/>
        <v>761936813</v>
      </c>
      <c r="E20" s="136">
        <f>SUM(E11:E19)</f>
        <v>158815000</v>
      </c>
      <c r="F20" s="136">
        <f>SUM(F11:F19)</f>
        <v>1036360765</v>
      </c>
      <c r="G20" s="136">
        <f>SUM(G11:G19)</f>
        <v>864726485</v>
      </c>
      <c r="H20" s="136">
        <f>SUM(H11:H19)</f>
        <v>171634280</v>
      </c>
      <c r="I20" s="136">
        <f>SUM(I11:I19)</f>
        <v>828856354</v>
      </c>
      <c r="J20" s="136">
        <f>I20-K20</f>
        <v>808996100</v>
      </c>
      <c r="K20" s="136">
        <f>SUM(K11:K19)</f>
        <v>19860254</v>
      </c>
      <c r="L20" s="45"/>
    </row>
    <row r="21" spans="1:256" ht="15.75">
      <c r="A21" s="19" t="s">
        <v>31</v>
      </c>
      <c r="B21" s="28">
        <f>'Társulás mérleg'!B21</f>
        <v>26447958</v>
      </c>
      <c r="C21" s="28">
        <f>'Társulás mérleg'!B21</f>
        <v>26447958</v>
      </c>
      <c r="D21" s="27">
        <f t="shared" si="0"/>
        <v>25400958</v>
      </c>
      <c r="E21" s="133">
        <v>1047000</v>
      </c>
      <c r="F21" s="134">
        <f>'Társulás mérleg'!C21</f>
        <v>1698159</v>
      </c>
      <c r="G21" s="134">
        <v>0</v>
      </c>
      <c r="H21" s="134">
        <f>'Társulás mérleg'!C21</f>
        <v>1698159</v>
      </c>
      <c r="I21" s="134">
        <f>'Társulás mérleg'!D21</f>
        <v>0</v>
      </c>
      <c r="J21" s="20">
        <f t="shared" si="2"/>
        <v>0</v>
      </c>
      <c r="K21" s="134">
        <v>0</v>
      </c>
      <c r="L21" s="135" t="s">
        <v>114</v>
      </c>
    </row>
    <row r="22" spans="1:256" ht="15.75">
      <c r="A22" s="30" t="s">
        <v>34</v>
      </c>
      <c r="B22" s="27">
        <f>B20+B21</f>
        <v>200362671</v>
      </c>
      <c r="C22" s="27">
        <f>C20+C21</f>
        <v>947199771</v>
      </c>
      <c r="D22" s="27">
        <f>SUM(C22-E22)</f>
        <v>787337771</v>
      </c>
      <c r="E22" s="28">
        <f>SUM(E20+E21)</f>
        <v>159862000</v>
      </c>
      <c r="F22" s="54">
        <f>SUM(F20:F21)</f>
        <v>1038058924</v>
      </c>
      <c r="G22" s="54">
        <f>SUM(G20:G21)</f>
        <v>864726485</v>
      </c>
      <c r="H22" s="54">
        <f>SUM(H20:H21)</f>
        <v>173332439</v>
      </c>
      <c r="I22" s="54">
        <f>SUM(I20:I21)</f>
        <v>828856354</v>
      </c>
      <c r="J22" s="27">
        <f t="shared" si="2"/>
        <v>808996100</v>
      </c>
      <c r="K22" s="54">
        <f>SUM(K20:K21)</f>
        <v>19860254</v>
      </c>
      <c r="L22" s="45"/>
    </row>
    <row r="23" spans="1:256" ht="15.75">
      <c r="A23" s="31"/>
      <c r="B23" s="29"/>
      <c r="C23" s="29"/>
      <c r="D23" s="29"/>
      <c r="E23" s="29"/>
      <c r="F23" s="29"/>
      <c r="G23" s="29"/>
      <c r="H23" s="29"/>
      <c r="I23" s="29"/>
      <c r="J23" s="29"/>
      <c r="K23" s="29"/>
    </row>
    <row r="24" spans="1:256" ht="15.75">
      <c r="A24" s="19" t="s">
        <v>35</v>
      </c>
      <c r="B24" s="20">
        <f>'KESZI mérleg'!B23+'CSGYK mérleg'!B21+'Társulás mérleg'!B24</f>
        <v>13192101</v>
      </c>
      <c r="C24" s="20">
        <f>'KESZI mérleg'!C23+'CSGYK mérleg'!B21+'Társulás mérleg'!B24</f>
        <v>233922000</v>
      </c>
      <c r="D24" s="20">
        <f t="shared" ref="D24:D30" si="3">C24-E24</f>
        <v>233922000</v>
      </c>
      <c r="E24" s="20">
        <v>0</v>
      </c>
      <c r="F24" s="20">
        <f>'KESZI mérleg'!D23+'CSGYK mérleg'!C21+'Társulás mérleg'!C24</f>
        <v>249267746</v>
      </c>
      <c r="G24" s="20">
        <f>F24-H24</f>
        <v>249267746</v>
      </c>
      <c r="H24" s="20">
        <v>0</v>
      </c>
      <c r="I24" s="20">
        <f>'KESZI mérleg'!E23+'CSGYK mérleg'!D21+'Társulás mérleg'!D24</f>
        <v>249247971</v>
      </c>
      <c r="J24" s="20">
        <f>I24-K24</f>
        <v>249247971</v>
      </c>
      <c r="K24" s="20">
        <v>0</v>
      </c>
      <c r="L24" s="21" t="s">
        <v>36</v>
      </c>
    </row>
    <row r="25" spans="1:256" ht="15.75">
      <c r="A25" s="19" t="s">
        <v>37</v>
      </c>
      <c r="B25" s="20">
        <v>0</v>
      </c>
      <c r="C25" s="20">
        <f>'KESZI mérleg'!C24+'CSGYK mérleg'!B22+'Társulás mérleg'!B25</f>
        <v>0</v>
      </c>
      <c r="D25" s="20">
        <f t="shared" si="3"/>
        <v>0</v>
      </c>
      <c r="E25" s="20">
        <v>0</v>
      </c>
      <c r="F25" s="20">
        <v>0</v>
      </c>
      <c r="G25" s="20">
        <v>0</v>
      </c>
      <c r="H25" s="20">
        <v>0</v>
      </c>
      <c r="I25" s="20">
        <v>0</v>
      </c>
      <c r="J25" s="20">
        <f t="shared" ref="J25:J33" si="4">I25-K25</f>
        <v>0</v>
      </c>
      <c r="K25" s="20">
        <v>0</v>
      </c>
      <c r="L25" s="21"/>
    </row>
    <row r="26" spans="1:256" ht="45">
      <c r="A26" s="19" t="s">
        <v>38</v>
      </c>
      <c r="B26" s="20">
        <v>0</v>
      </c>
      <c r="C26" s="20">
        <f>'KESZI mérleg'!C25+'CSGYK mérleg'!B23+'Társulás mérleg'!B26</f>
        <v>150000000</v>
      </c>
      <c r="D26" s="20">
        <f t="shared" si="3"/>
        <v>0</v>
      </c>
      <c r="E26" s="20">
        <f>'Társulás mérleg'!C26</f>
        <v>150000000</v>
      </c>
      <c r="F26" s="20">
        <f>'Társulás mérleg'!C26</f>
        <v>150000000</v>
      </c>
      <c r="G26" s="20">
        <f>F26-H26</f>
        <v>0</v>
      </c>
      <c r="H26" s="20">
        <v>150000000</v>
      </c>
      <c r="I26" s="20">
        <f>'KESZI mérleg'!E24+'CSGYK mérleg'!D22+'Társulás mérleg'!D26</f>
        <v>0</v>
      </c>
      <c r="J26" s="20">
        <f t="shared" si="4"/>
        <v>0</v>
      </c>
      <c r="K26" s="20">
        <v>0</v>
      </c>
      <c r="L26" s="22" t="s">
        <v>39</v>
      </c>
    </row>
    <row r="27" spans="1:256" ht="15.75">
      <c r="A27" s="19" t="s">
        <v>40</v>
      </c>
      <c r="B27" s="20">
        <v>0</v>
      </c>
      <c r="C27" s="20">
        <v>0</v>
      </c>
      <c r="D27" s="20">
        <f t="shared" si="3"/>
        <v>0</v>
      </c>
      <c r="E27" s="20">
        <v>0</v>
      </c>
      <c r="F27" s="20">
        <v>0</v>
      </c>
      <c r="G27" s="20">
        <f t="shared" ref="G27:G30" si="5">F27-H27</f>
        <v>0</v>
      </c>
      <c r="H27" s="20">
        <v>0</v>
      </c>
      <c r="I27" s="20">
        <v>0</v>
      </c>
      <c r="J27" s="20">
        <f t="shared" si="4"/>
        <v>0</v>
      </c>
      <c r="K27" s="20">
        <v>0</v>
      </c>
      <c r="L27" s="21"/>
    </row>
    <row r="28" spans="1:256" ht="15.75">
      <c r="A28" s="19" t="s">
        <v>41</v>
      </c>
      <c r="B28" s="20">
        <f>'KESZI mérleg'!B26+'CSGYK mérleg'!B24+'Társulás mérleg'!B28</f>
        <v>506441841</v>
      </c>
      <c r="C28" s="20">
        <f>'KESZI mérleg'!C26+'CSGYK mérleg'!B24+'Társulás mérleg'!B28</f>
        <v>523403693</v>
      </c>
      <c r="D28" s="20">
        <f t="shared" si="3"/>
        <v>513541693</v>
      </c>
      <c r="E28" s="20">
        <v>9862000</v>
      </c>
      <c r="F28" s="20">
        <f>'KESZI mérleg'!D26+'CSGYK mérleg'!C24+'Társulás mérleg'!C28</f>
        <v>577716376</v>
      </c>
      <c r="G28" s="20">
        <f t="shared" si="5"/>
        <v>577716376</v>
      </c>
      <c r="H28" s="20">
        <v>0</v>
      </c>
      <c r="I28" s="20">
        <f>'KESZI mérleg'!E26+'CSGYK mérleg'!D24+'Társulás mérleg'!D28</f>
        <v>569888386</v>
      </c>
      <c r="J28" s="20">
        <f t="shared" si="4"/>
        <v>569888386</v>
      </c>
      <c r="K28" s="20">
        <v>0</v>
      </c>
      <c r="L28" s="21" t="s">
        <v>42</v>
      </c>
    </row>
    <row r="29" spans="1:256" ht="15.75">
      <c r="A29" s="19" t="s">
        <v>43</v>
      </c>
      <c r="B29" s="20">
        <f>'Társulás mérleg'!B29</f>
        <v>318200426</v>
      </c>
      <c r="C29" s="20">
        <f>'KESZI mérleg'!C27+'CSGYK mérleg'!B25+'Társulás mérleg'!B29</f>
        <v>318210517</v>
      </c>
      <c r="D29" s="20">
        <v>363962</v>
      </c>
      <c r="E29" s="20">
        <v>0</v>
      </c>
      <c r="F29" s="20">
        <f>'KESZI mérleg'!D27+'CSGYK mérleg'!C25+'Társulás mérleg'!C29</f>
        <v>389152509</v>
      </c>
      <c r="G29" s="20">
        <f t="shared" si="5"/>
        <v>389152509</v>
      </c>
      <c r="H29" s="20">
        <v>0</v>
      </c>
      <c r="I29" s="20">
        <f>'KESZI mérleg'!E27+'CSGYK mérleg'!D25+'Társulás mérleg'!D29</f>
        <v>389152509</v>
      </c>
      <c r="J29" s="20">
        <f t="shared" si="4"/>
        <v>389152509</v>
      </c>
      <c r="K29" s="20">
        <v>0</v>
      </c>
      <c r="L29" s="21"/>
    </row>
    <row r="30" spans="1:256" ht="15.75">
      <c r="A30" s="19" t="s">
        <v>44</v>
      </c>
      <c r="B30" s="23">
        <v>0</v>
      </c>
      <c r="C30" s="20">
        <f>'KESZI mérleg'!C29+'CSGYK mérleg'!B27+'Társulás mérleg'!B30</f>
        <v>0</v>
      </c>
      <c r="D30" s="20">
        <f t="shared" si="3"/>
        <v>0</v>
      </c>
      <c r="E30" s="23">
        <v>0</v>
      </c>
      <c r="F30" s="20">
        <v>0</v>
      </c>
      <c r="G30" s="20">
        <f t="shared" si="5"/>
        <v>0</v>
      </c>
      <c r="H30" s="20">
        <v>0</v>
      </c>
      <c r="I30" s="20">
        <v>0</v>
      </c>
      <c r="J30" s="20">
        <f t="shared" si="4"/>
        <v>0</v>
      </c>
      <c r="K30" s="20">
        <v>0</v>
      </c>
      <c r="L30" s="21" t="s">
        <v>45</v>
      </c>
    </row>
    <row r="31" spans="1:256" ht="15.75">
      <c r="A31" s="24" t="s">
        <v>46</v>
      </c>
      <c r="B31" s="26">
        <f>B28+B24</f>
        <v>519633942</v>
      </c>
      <c r="C31" s="55">
        <f>C28+C24+C26</f>
        <v>907325693</v>
      </c>
      <c r="D31" s="55">
        <f>D28+D24+D26</f>
        <v>747463693</v>
      </c>
      <c r="E31" s="55">
        <f>E28+E24+E26</f>
        <v>159862000</v>
      </c>
      <c r="F31" s="55">
        <f>F24+F26+F28</f>
        <v>976984122</v>
      </c>
      <c r="G31" s="55">
        <f>G24+G26+G28</f>
        <v>826984122</v>
      </c>
      <c r="H31" s="55">
        <f>H24+H26+H28</f>
        <v>150000000</v>
      </c>
      <c r="I31" s="55">
        <f>I24+I26+I28</f>
        <v>819136357</v>
      </c>
      <c r="J31" s="55">
        <f>I31-K31</f>
        <v>819136357</v>
      </c>
      <c r="K31" s="55">
        <f>K24+K26+K28</f>
        <v>0</v>
      </c>
      <c r="L31" s="21"/>
    </row>
    <row r="32" spans="1:256" ht="15.75">
      <c r="A32" s="19" t="s">
        <v>117</v>
      </c>
      <c r="B32" s="23">
        <v>0</v>
      </c>
      <c r="C32" s="52">
        <f>'KESZI mérleg'!C31+'CSGYK mérleg'!B29+'Társulás mérleg'!B33</f>
        <v>39874078</v>
      </c>
      <c r="D32" s="52">
        <v>0</v>
      </c>
      <c r="E32" s="52"/>
      <c r="F32" s="52">
        <f>'KESZI mérleg'!D31+'CSGYK mérleg'!C29+'Társulás mérleg'!C33</f>
        <v>61074802</v>
      </c>
      <c r="G32" s="20">
        <f>F32-H32</f>
        <v>37742363</v>
      </c>
      <c r="H32" s="52">
        <f>'Társulás mérleg'!D33-14492060</f>
        <v>23332439</v>
      </c>
      <c r="I32" s="51">
        <f>'KESZI mérleg'!E31+'CSGYK mérleg'!D29+'Társulás mérleg'!D33</f>
        <v>61074802</v>
      </c>
      <c r="J32" s="20">
        <f t="shared" si="4"/>
        <v>41214548</v>
      </c>
      <c r="K32" s="51">
        <v>19860254</v>
      </c>
      <c r="L32" s="130" t="s">
        <v>128</v>
      </c>
    </row>
    <row r="33" spans="1:12" ht="15.75">
      <c r="A33" s="32" t="s">
        <v>48</v>
      </c>
      <c r="B33" s="28">
        <f>B31+B32</f>
        <v>519633942</v>
      </c>
      <c r="C33" s="54">
        <f>C31+C32</f>
        <v>947199771</v>
      </c>
      <c r="D33" s="54">
        <f>C33-E33</f>
        <v>787337771</v>
      </c>
      <c r="E33" s="54">
        <f>E31+E32</f>
        <v>159862000</v>
      </c>
      <c r="F33" s="54">
        <f>SUM(F31:F32)</f>
        <v>1038058924</v>
      </c>
      <c r="G33" s="54">
        <f>SUM(G31:G32)</f>
        <v>864726485</v>
      </c>
      <c r="H33" s="54">
        <f>SUM(H31:H32)</f>
        <v>173332439</v>
      </c>
      <c r="I33" s="54">
        <f>SUM(I31:I32)</f>
        <v>880211159</v>
      </c>
      <c r="J33" s="27">
        <f t="shared" si="4"/>
        <v>860350905</v>
      </c>
      <c r="K33" s="54">
        <f>SUM(K31:K32)</f>
        <v>19860254</v>
      </c>
      <c r="L33" s="130"/>
    </row>
    <row r="34" spans="1:12" ht="15.75">
      <c r="A34" s="33"/>
      <c r="B34" s="34"/>
      <c r="C34" s="34"/>
      <c r="D34" s="34"/>
      <c r="E34" s="34"/>
      <c r="F34" s="34"/>
      <c r="G34" s="34"/>
      <c r="H34" s="34"/>
      <c r="I34" s="34"/>
      <c r="J34" s="34"/>
      <c r="K34" s="34"/>
    </row>
    <row r="36" spans="1:12">
      <c r="A36" s="127" t="s">
        <v>154</v>
      </c>
    </row>
    <row r="37" spans="1:12">
      <c r="B37" s="1" t="s">
        <v>109</v>
      </c>
    </row>
    <row r="38" spans="1:12">
      <c r="A38" s="241"/>
      <c r="B38" s="241"/>
      <c r="C38" s="241"/>
      <c r="D38"/>
      <c r="E38"/>
      <c r="F38" s="124"/>
      <c r="G38" s="124"/>
      <c r="H38" s="124"/>
      <c r="I38" s="138"/>
      <c r="J38" s="138"/>
      <c r="K38" s="138"/>
    </row>
    <row r="39" spans="1:12">
      <c r="B39" s="1" t="s">
        <v>108</v>
      </c>
    </row>
    <row r="40" spans="1:12">
      <c r="B40" s="1" t="s">
        <v>106</v>
      </c>
    </row>
    <row r="41" spans="1:12">
      <c r="B41" s="1" t="s">
        <v>107</v>
      </c>
    </row>
    <row r="42" spans="1:12">
      <c r="B42" s="1" t="s">
        <v>110</v>
      </c>
    </row>
    <row r="43" spans="1:12">
      <c r="B43" s="1" t="s">
        <v>106</v>
      </c>
    </row>
  </sheetData>
  <mergeCells count="6">
    <mergeCell ref="B1:K1"/>
    <mergeCell ref="A38:C38"/>
    <mergeCell ref="A3:K3"/>
    <mergeCell ref="A4:K4"/>
    <mergeCell ref="A5:K5"/>
    <mergeCell ref="A6:K6"/>
  </mergeCells>
  <phoneticPr fontId="16" type="noConversion"/>
  <pageMargins left="0.70826771653543308" right="0.70826771653543308" top="1.1417322834645671" bottom="1.1417322834645671" header="0.74803149606299213" footer="0.74803149606299213"/>
  <pageSetup paperSize="9" scale="57"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56"/>
  <sheetViews>
    <sheetView topLeftCell="A37" workbookViewId="0">
      <selection activeCell="H9" sqref="H9"/>
    </sheetView>
  </sheetViews>
  <sheetFormatPr defaultColWidth="8.75" defaultRowHeight="15"/>
  <cols>
    <col min="1" max="1" width="48" style="1" customWidth="1"/>
    <col min="2" max="2" width="14.875" style="1" hidden="1" customWidth="1"/>
    <col min="3" max="3" width="16.875" style="1" customWidth="1"/>
    <col min="4" max="4" width="14.75" style="1" bestFit="1" customWidth="1"/>
    <col min="5" max="5" width="14.75" style="1" customWidth="1"/>
    <col min="6" max="6" width="15.625" style="1" customWidth="1"/>
    <col min="7" max="7" width="17.875" style="1" customWidth="1"/>
    <col min="8" max="8" width="13.75" style="1" bestFit="1" customWidth="1"/>
    <col min="9" max="16384" width="8.75" style="1"/>
  </cols>
  <sheetData>
    <row r="1" spans="1:257">
      <c r="B1" s="240" t="s">
        <v>49</v>
      </c>
      <c r="C1" s="240"/>
      <c r="D1" s="240"/>
      <c r="E1" s="240"/>
      <c r="F1" s="240"/>
      <c r="G1" s="240"/>
    </row>
    <row r="2" spans="1:257">
      <c r="B2" s="2"/>
    </row>
    <row r="3" spans="1:257">
      <c r="A3" s="238" t="s">
        <v>1</v>
      </c>
      <c r="B3" s="238"/>
      <c r="C3" s="238"/>
      <c r="D3" s="238"/>
      <c r="E3" s="238"/>
      <c r="F3" s="238"/>
      <c r="G3" s="238"/>
    </row>
    <row r="4" spans="1:257">
      <c r="A4" s="238" t="s">
        <v>155</v>
      </c>
      <c r="B4" s="238"/>
      <c r="C4" s="238"/>
      <c r="D4" s="238"/>
      <c r="E4" s="238"/>
      <c r="F4" s="238"/>
      <c r="G4" s="238"/>
    </row>
    <row r="5" spans="1:257" ht="15.75">
      <c r="A5" s="242" t="s">
        <v>156</v>
      </c>
      <c r="B5" s="242"/>
      <c r="C5" s="242"/>
      <c r="D5" s="242"/>
      <c r="E5" s="242"/>
      <c r="F5" s="242"/>
      <c r="G5" s="242"/>
    </row>
    <row r="6" spans="1:257" ht="15.75">
      <c r="A6" s="242" t="s">
        <v>157</v>
      </c>
      <c r="B6" s="242"/>
      <c r="C6" s="242"/>
      <c r="D6" s="242"/>
      <c r="E6" s="242"/>
      <c r="F6" s="242"/>
      <c r="G6" s="242"/>
    </row>
    <row r="8" spans="1:257" ht="15.75">
      <c r="B8" s="12"/>
      <c r="C8" s="12" t="s">
        <v>50</v>
      </c>
      <c r="D8" s="139" t="s">
        <v>50</v>
      </c>
      <c r="E8" s="139" t="s">
        <v>50</v>
      </c>
      <c r="F8" s="139"/>
    </row>
    <row r="9" spans="1:257">
      <c r="A9" s="35" t="s">
        <v>51</v>
      </c>
      <c r="B9" s="35"/>
      <c r="C9" s="36"/>
      <c r="D9" s="145"/>
      <c r="E9" s="145"/>
      <c r="F9" s="145"/>
    </row>
    <row r="10" spans="1:257" ht="78.75" customHeight="1">
      <c r="A10" s="14" t="s">
        <v>6</v>
      </c>
      <c r="B10" s="37" t="s">
        <v>15</v>
      </c>
      <c r="C10" s="37" t="s">
        <v>15</v>
      </c>
      <c r="D10" s="37" t="s">
        <v>115</v>
      </c>
      <c r="E10" s="37" t="s">
        <v>151</v>
      </c>
      <c r="F10" s="243" t="s">
        <v>158</v>
      </c>
      <c r="G10" s="15" t="s">
        <v>16</v>
      </c>
    </row>
    <row r="11" spans="1:257" ht="31.5" customHeight="1">
      <c r="A11" s="16"/>
      <c r="B11" s="38" t="s">
        <v>17</v>
      </c>
      <c r="C11" s="38" t="s">
        <v>136</v>
      </c>
      <c r="D11" s="38" t="s">
        <v>147</v>
      </c>
      <c r="E11" s="144">
        <v>42735</v>
      </c>
      <c r="F11" s="244"/>
      <c r="G11" s="18" t="s">
        <v>141</v>
      </c>
    </row>
    <row r="12" spans="1:257" ht="15.75">
      <c r="A12" s="19" t="s">
        <v>18</v>
      </c>
      <c r="B12" s="23">
        <v>264817</v>
      </c>
      <c r="C12" s="23">
        <v>317527500</v>
      </c>
      <c r="D12" s="23">
        <v>351903762</v>
      </c>
      <c r="E12" s="23">
        <v>327582509</v>
      </c>
      <c r="F12" s="146">
        <f>E12/D12</f>
        <v>0.9308866354205102</v>
      </c>
      <c r="G12" s="21" t="s">
        <v>19</v>
      </c>
    </row>
    <row r="13" spans="1:257" ht="15.75">
      <c r="A13" s="19" t="s">
        <v>20</v>
      </c>
      <c r="B13" s="23">
        <v>69967</v>
      </c>
      <c r="C13" s="23">
        <v>86295000</v>
      </c>
      <c r="D13" s="23">
        <v>90613055</v>
      </c>
      <c r="E13" s="23">
        <v>87694414</v>
      </c>
      <c r="F13" s="146">
        <f t="shared" ref="F13:F21" si="0">E13/D13</f>
        <v>0.96779006071476126</v>
      </c>
      <c r="G13" s="21" t="s">
        <v>21</v>
      </c>
    </row>
    <row r="14" spans="1:257" ht="15.75">
      <c r="A14" s="19" t="s">
        <v>22</v>
      </c>
      <c r="B14" s="23">
        <f>SUM(200046)</f>
        <v>200046</v>
      </c>
      <c r="C14" s="23">
        <v>190900000</v>
      </c>
      <c r="D14" s="23">
        <v>195983205</v>
      </c>
      <c r="E14" s="23">
        <v>186178925</v>
      </c>
      <c r="F14" s="146">
        <f t="shared" si="0"/>
        <v>0.94997387658804744</v>
      </c>
      <c r="G14" s="21" t="s">
        <v>23</v>
      </c>
    </row>
    <row r="15" spans="1:257" ht="15.75">
      <c r="A15" s="19" t="s">
        <v>126</v>
      </c>
      <c r="B15" s="23">
        <v>570</v>
      </c>
      <c r="C15" s="23">
        <v>850000</v>
      </c>
      <c r="D15" s="23">
        <v>850000</v>
      </c>
      <c r="E15" s="23">
        <v>627960</v>
      </c>
      <c r="F15" s="146">
        <f t="shared" si="0"/>
        <v>0.73877647058823526</v>
      </c>
      <c r="G15" s="21" t="s">
        <v>25</v>
      </c>
    </row>
    <row r="16" spans="1:257" customFormat="1" ht="15.75">
      <c r="A16" s="19" t="s">
        <v>127</v>
      </c>
      <c r="B16" s="23"/>
      <c r="C16" s="23">
        <v>0</v>
      </c>
      <c r="D16" s="23">
        <v>0</v>
      </c>
      <c r="E16" s="23">
        <v>0</v>
      </c>
      <c r="F16" s="146"/>
      <c r="G16" s="21" t="s">
        <v>116</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7" ht="15.75">
      <c r="A17" s="19" t="s">
        <v>26</v>
      </c>
      <c r="B17" s="23">
        <v>0</v>
      </c>
      <c r="C17" s="23">
        <v>0</v>
      </c>
      <c r="D17" s="23">
        <f>22707000+10432721</f>
        <v>33139721</v>
      </c>
      <c r="E17" s="23">
        <f>20794171+10432721</f>
        <v>31226892</v>
      </c>
      <c r="F17" s="146">
        <f t="shared" si="0"/>
        <v>0.94227987012926273</v>
      </c>
      <c r="G17" s="22" t="s">
        <v>27</v>
      </c>
    </row>
    <row r="18" spans="1:7" ht="15.75">
      <c r="A18" s="19" t="s">
        <v>28</v>
      </c>
      <c r="B18" s="23">
        <v>0</v>
      </c>
      <c r="C18" s="23">
        <v>0</v>
      </c>
      <c r="D18" s="23">
        <v>0</v>
      </c>
      <c r="E18" s="23">
        <v>0</v>
      </c>
      <c r="F18" s="146"/>
      <c r="G18" s="21" t="s">
        <v>29</v>
      </c>
    </row>
    <row r="19" spans="1:7" ht="15.75">
      <c r="A19" s="24" t="s">
        <v>30</v>
      </c>
      <c r="B19" s="25">
        <f>SUM(B12:B18)</f>
        <v>535400</v>
      </c>
      <c r="C19" s="25">
        <f>SUM(C12:C18)</f>
        <v>595572500</v>
      </c>
      <c r="D19" s="26">
        <f>SUM(D12:D18)</f>
        <v>672489743</v>
      </c>
      <c r="E19" s="26">
        <f>SUM(E12:E18)</f>
        <v>633310700</v>
      </c>
      <c r="F19" s="147">
        <f t="shared" si="0"/>
        <v>0.94174031142063086</v>
      </c>
      <c r="G19" s="21"/>
    </row>
    <row r="20" spans="1:7" ht="15.75" hidden="1">
      <c r="A20" s="19" t="s">
        <v>32</v>
      </c>
      <c r="B20" s="20" t="s">
        <v>33</v>
      </c>
      <c r="C20" s="20" t="s">
        <v>33</v>
      </c>
      <c r="D20" s="51"/>
      <c r="E20" s="51"/>
      <c r="F20" s="146" t="e">
        <f t="shared" si="0"/>
        <v>#DIV/0!</v>
      </c>
      <c r="G20" s="21"/>
    </row>
    <row r="21" spans="1:7" ht="15.75">
      <c r="A21" s="30" t="s">
        <v>34</v>
      </c>
      <c r="B21" s="27">
        <f>SUM(B19)</f>
        <v>535400</v>
      </c>
      <c r="C21" s="27">
        <f>SUM(C19)</f>
        <v>595572500</v>
      </c>
      <c r="D21" s="28">
        <f>SUM(D19)</f>
        <v>672489743</v>
      </c>
      <c r="E21" s="28">
        <f>SUM(E19)</f>
        <v>633310700</v>
      </c>
      <c r="F21" s="146">
        <f t="shared" si="0"/>
        <v>0.94174031142063086</v>
      </c>
      <c r="G21" s="21"/>
    </row>
    <row r="22" spans="1:7" ht="15.75">
      <c r="A22" s="31"/>
      <c r="B22" s="29"/>
      <c r="C22" s="29"/>
      <c r="D22" s="29"/>
      <c r="E22" s="29"/>
      <c r="F22" s="29"/>
    </row>
    <row r="23" spans="1:7" ht="15.75">
      <c r="A23" s="19" t="s">
        <v>35</v>
      </c>
      <c r="B23" s="23">
        <v>201101</v>
      </c>
      <c r="C23" s="23">
        <v>220931000</v>
      </c>
      <c r="D23" s="23">
        <v>234933638</v>
      </c>
      <c r="E23" s="23">
        <v>234913863</v>
      </c>
      <c r="F23" s="146">
        <f>E23/D23</f>
        <v>0.99991582729417405</v>
      </c>
      <c r="G23" s="21" t="s">
        <v>36</v>
      </c>
    </row>
    <row r="24" spans="1:7" ht="30">
      <c r="A24" s="19" t="s">
        <v>38</v>
      </c>
      <c r="B24" s="23">
        <v>0</v>
      </c>
      <c r="C24" s="23">
        <v>0</v>
      </c>
      <c r="D24" s="23">
        <v>0</v>
      </c>
      <c r="E24" s="23"/>
      <c r="F24" s="23"/>
      <c r="G24" s="22" t="s">
        <v>39</v>
      </c>
    </row>
    <row r="25" spans="1:7" ht="15.75">
      <c r="A25" s="19" t="s">
        <v>40</v>
      </c>
      <c r="B25" s="23">
        <v>0</v>
      </c>
      <c r="C25" s="23">
        <v>0</v>
      </c>
      <c r="D25" s="23">
        <v>0</v>
      </c>
      <c r="E25" s="23"/>
      <c r="F25" s="23"/>
      <c r="G25" s="21"/>
    </row>
    <row r="26" spans="1:7" ht="15.75">
      <c r="A26" s="19" t="s">
        <v>41</v>
      </c>
      <c r="B26" s="23">
        <f>SUM(50763-12615)</f>
        <v>38148</v>
      </c>
      <c r="C26" s="23">
        <v>17000000</v>
      </c>
      <c r="D26" s="23">
        <f>21832922+1894000</f>
        <v>23726922</v>
      </c>
      <c r="E26" s="23">
        <f>21832922+1894000</f>
        <v>23726922</v>
      </c>
      <c r="F26" s="146">
        <f>E26/D26</f>
        <v>1</v>
      </c>
      <c r="G26" s="21" t="s">
        <v>159</v>
      </c>
    </row>
    <row r="27" spans="1:7" ht="15.75">
      <c r="A27" s="19" t="s">
        <v>43</v>
      </c>
      <c r="B27" s="23">
        <v>0</v>
      </c>
      <c r="C27" s="23">
        <v>10091</v>
      </c>
      <c r="D27" s="23">
        <v>0</v>
      </c>
      <c r="E27" s="23">
        <v>0</v>
      </c>
      <c r="F27" s="23"/>
      <c r="G27" s="21"/>
    </row>
    <row r="28" spans="1:7" ht="15.75">
      <c r="A28" s="19" t="s">
        <v>53</v>
      </c>
      <c r="B28" s="23">
        <f>SUM(283536+12615)</f>
        <v>296151</v>
      </c>
      <c r="C28" s="23">
        <v>338722697</v>
      </c>
      <c r="D28" s="23">
        <v>394808380</v>
      </c>
      <c r="E28" s="23">
        <v>392178309</v>
      </c>
      <c r="F28" s="146">
        <f>E28/D28</f>
        <v>0.9933383607511066</v>
      </c>
      <c r="G28" s="21" t="s">
        <v>42</v>
      </c>
    </row>
    <row r="29" spans="1:7" ht="15.75">
      <c r="A29" s="19" t="s">
        <v>44</v>
      </c>
      <c r="B29" s="23">
        <v>0</v>
      </c>
      <c r="C29" s="23">
        <v>0</v>
      </c>
      <c r="D29" s="23">
        <v>0</v>
      </c>
      <c r="E29" s="23"/>
      <c r="F29" s="23"/>
      <c r="G29" s="21" t="s">
        <v>45</v>
      </c>
    </row>
    <row r="30" spans="1:7" ht="15.75">
      <c r="A30" s="24" t="s">
        <v>46</v>
      </c>
      <c r="B30" s="25">
        <f>SUM(B29+B28+B26+B24+B23)</f>
        <v>535400</v>
      </c>
      <c r="C30" s="25">
        <f>SUM(C29+C28+C26+C24+C23)</f>
        <v>576653697</v>
      </c>
      <c r="D30" s="55">
        <f>SUM(D29+D28+D26+D24+D23)</f>
        <v>653468940</v>
      </c>
      <c r="E30" s="55">
        <f>SUM(E29+E28+E26+E24+E23)</f>
        <v>650819094</v>
      </c>
      <c r="F30" s="148">
        <f>E30/D30</f>
        <v>0.99594495493542512</v>
      </c>
      <c r="G30" s="21"/>
    </row>
    <row r="31" spans="1:7" ht="15.75">
      <c r="A31" s="19" t="s">
        <v>117</v>
      </c>
      <c r="B31" s="20">
        <v>0</v>
      </c>
      <c r="C31" s="23">
        <v>18918803</v>
      </c>
      <c r="D31" s="52">
        <v>19020803</v>
      </c>
      <c r="E31" s="51">
        <v>19020803</v>
      </c>
      <c r="F31" s="146">
        <f>E31/D31</f>
        <v>1</v>
      </c>
      <c r="G31" s="130" t="s">
        <v>118</v>
      </c>
    </row>
    <row r="32" spans="1:7" ht="15.75" hidden="1">
      <c r="A32" s="19" t="s">
        <v>47</v>
      </c>
      <c r="B32" s="20" t="s">
        <v>33</v>
      </c>
      <c r="C32" s="20" t="s">
        <v>33</v>
      </c>
      <c r="D32" s="51"/>
      <c r="E32" s="51"/>
      <c r="F32" s="51"/>
      <c r="G32" s="21"/>
    </row>
    <row r="33" spans="1:257" ht="15.75">
      <c r="A33" s="32" t="s">
        <v>48</v>
      </c>
      <c r="B33" s="27">
        <f>B30+B31</f>
        <v>535400</v>
      </c>
      <c r="C33" s="27">
        <f>C30+C31</f>
        <v>595572500</v>
      </c>
      <c r="D33" s="28">
        <f>D30+D31</f>
        <v>672489743</v>
      </c>
      <c r="E33" s="28">
        <f>E30+E31</f>
        <v>669839897</v>
      </c>
      <c r="F33" s="149">
        <f>E33/D33</f>
        <v>0.99605964845176831</v>
      </c>
      <c r="G33" s="21"/>
    </row>
    <row r="36" spans="1:257" ht="30">
      <c r="A36" s="49" t="s">
        <v>142</v>
      </c>
      <c r="B36" s="2" t="s">
        <v>54</v>
      </c>
    </row>
    <row r="37" spans="1:257" ht="45">
      <c r="B37" s="2" t="s">
        <v>111</v>
      </c>
      <c r="C37" s="2" t="s">
        <v>137</v>
      </c>
      <c r="D37" s="137" t="s">
        <v>150</v>
      </c>
      <c r="E37" s="137" t="s">
        <v>160</v>
      </c>
      <c r="F37" s="137"/>
      <c r="G37" s="151" t="s">
        <v>162</v>
      </c>
    </row>
    <row r="38" spans="1:257" ht="15.75">
      <c r="A38" s="39" t="s">
        <v>55</v>
      </c>
      <c r="B38" s="44">
        <v>27403200</v>
      </c>
      <c r="C38" s="60">
        <v>25576320</v>
      </c>
      <c r="D38" s="60">
        <f>'[1]Állami támogatások'!$G$30</f>
        <v>25150048</v>
      </c>
      <c r="E38" s="60">
        <f>'[1]Állami támogatások'!$H$30</f>
        <v>25150048</v>
      </c>
      <c r="F38" s="150">
        <f>E38/D38</f>
        <v>1</v>
      </c>
      <c r="G38" s="61">
        <f>E38-C38</f>
        <v>-426272</v>
      </c>
    </row>
    <row r="39" spans="1:257" ht="15.75">
      <c r="A39" s="39" t="s">
        <v>56</v>
      </c>
      <c r="B39" s="44">
        <v>34872500</v>
      </c>
      <c r="C39" s="60">
        <v>35815000</v>
      </c>
      <c r="D39" s="60">
        <f>'[1]Állami támogatások'!$G$31</f>
        <v>28652000</v>
      </c>
      <c r="E39" s="60">
        <f>'[1]Állami támogatások'!$H$31</f>
        <v>28652000</v>
      </c>
      <c r="F39" s="150">
        <f t="shared" ref="F39:F53" si="1">E39/D39</f>
        <v>1</v>
      </c>
      <c r="G39" s="61">
        <f t="shared" ref="G39:G53" si="2">E39-C39</f>
        <v>-7163000</v>
      </c>
    </row>
    <row r="40" spans="1:257" ht="15.75">
      <c r="A40" s="39" t="s">
        <v>57</v>
      </c>
      <c r="B40" s="44">
        <v>7357500</v>
      </c>
      <c r="C40" s="60">
        <v>6376500</v>
      </c>
      <c r="D40" s="60">
        <f>'[1]Állami támogatások'!$G$32</f>
        <v>8011500</v>
      </c>
      <c r="E40" s="60">
        <f>'[1]Állami támogatások'!$H$32</f>
        <v>8011500</v>
      </c>
      <c r="F40" s="150">
        <f t="shared" si="1"/>
        <v>1</v>
      </c>
      <c r="G40" s="61">
        <f t="shared" si="2"/>
        <v>1635000</v>
      </c>
    </row>
    <row r="41" spans="1:257" ht="15.75">
      <c r="A41" s="40" t="s">
        <v>59</v>
      </c>
      <c r="B41" s="44">
        <f>SUM(6050000+4180000+12100000)</f>
        <v>22330000</v>
      </c>
      <c r="C41" s="60">
        <f>6600000+3740000+13750000</f>
        <v>24090000</v>
      </c>
      <c r="D41" s="60">
        <f>'[1]Állami támogatások'!$G$33</f>
        <v>21340000</v>
      </c>
      <c r="E41" s="60">
        <f>'[1]Állami támogatások'!$H$33</f>
        <v>21340000</v>
      </c>
      <c r="F41" s="150">
        <f t="shared" si="1"/>
        <v>1</v>
      </c>
      <c r="G41" s="61">
        <f t="shared" si="2"/>
        <v>-2750000</v>
      </c>
    </row>
    <row r="42" spans="1:257" ht="15.75">
      <c r="A42" s="39" t="s">
        <v>60</v>
      </c>
      <c r="B42" s="44">
        <v>11129400</v>
      </c>
      <c r="C42" s="60">
        <v>8903520</v>
      </c>
      <c r="D42" s="60">
        <f>'[1]Állami támogatások'!$G$34</f>
        <v>8903520</v>
      </c>
      <c r="E42" s="60">
        <f>'[1]Állami támogatások'!$H$34</f>
        <v>8903520</v>
      </c>
      <c r="F42" s="150">
        <f t="shared" si="1"/>
        <v>1</v>
      </c>
      <c r="G42" s="61">
        <f t="shared" si="2"/>
        <v>0</v>
      </c>
    </row>
    <row r="43" spans="1:257" ht="15.75">
      <c r="A43" s="39" t="s">
        <v>61</v>
      </c>
      <c r="B43" s="44">
        <v>20607400</v>
      </c>
      <c r="C43" s="60">
        <v>20607400</v>
      </c>
      <c r="D43" s="60">
        <f>'[1]Állami támogatások'!$G$35</f>
        <v>19577030</v>
      </c>
      <c r="E43" s="60">
        <f>'[1]Állami támogatások'!$H$35</f>
        <v>19577030</v>
      </c>
      <c r="F43" s="150">
        <f t="shared" si="1"/>
        <v>1</v>
      </c>
      <c r="G43" s="61">
        <f t="shared" si="2"/>
        <v>-1030370</v>
      </c>
      <c r="H43" s="53"/>
    </row>
    <row r="44" spans="1:257" ht="15.75">
      <c r="A44" s="39" t="s">
        <v>62</v>
      </c>
      <c r="B44" s="44">
        <v>83393280</v>
      </c>
      <c r="C44" s="60">
        <v>82898132</v>
      </c>
      <c r="D44" s="60">
        <f>82898132+4309792</f>
        <v>87207924</v>
      </c>
      <c r="E44" s="60">
        <v>87207924</v>
      </c>
      <c r="F44" s="150">
        <f t="shared" si="1"/>
        <v>1</v>
      </c>
      <c r="G44" s="61">
        <f t="shared" si="2"/>
        <v>4309792</v>
      </c>
    </row>
    <row r="45" spans="1:257" ht="15.75">
      <c r="A45" s="40" t="s">
        <v>63</v>
      </c>
      <c r="B45" s="44">
        <v>19973000</v>
      </c>
      <c r="C45" s="60">
        <v>19795000</v>
      </c>
      <c r="D45" s="60">
        <v>19795000</v>
      </c>
      <c r="E45" s="60">
        <v>19795000</v>
      </c>
      <c r="F45" s="150">
        <f t="shared" si="1"/>
        <v>1</v>
      </c>
      <c r="G45" s="61">
        <f t="shared" si="2"/>
        <v>0</v>
      </c>
      <c r="I45" s="126"/>
    </row>
    <row r="46" spans="1:257" ht="15.75">
      <c r="A46" s="21" t="s">
        <v>64</v>
      </c>
      <c r="B46" s="44">
        <v>56470000</v>
      </c>
      <c r="C46" s="60">
        <v>93047238</v>
      </c>
      <c r="D46" s="60">
        <f>121300723-'CSGYK mérleg'!C35-2484470-3745702</f>
        <v>70690292</v>
      </c>
      <c r="E46" s="60">
        <f>121300723-'CSGYK mérleg'!D35-15957067-3745702</f>
        <v>68060221</v>
      </c>
      <c r="F46" s="150">
        <f t="shared" si="1"/>
        <v>0.96279445273758379</v>
      </c>
      <c r="G46" s="61">
        <f t="shared" si="2"/>
        <v>-24987017</v>
      </c>
    </row>
    <row r="47" spans="1:257" ht="15.75">
      <c r="A47" s="46" t="s">
        <v>65</v>
      </c>
      <c r="B47" s="47">
        <v>12615000</v>
      </c>
      <c r="C47" s="62">
        <v>13005120</v>
      </c>
      <c r="D47" s="62">
        <f>16103880+3999000</f>
        <v>20102880</v>
      </c>
      <c r="E47" s="62">
        <f>16103880+3999000</f>
        <v>20102880</v>
      </c>
      <c r="F47" s="150">
        <f t="shared" si="1"/>
        <v>1</v>
      </c>
      <c r="G47" s="61">
        <f t="shared" si="2"/>
        <v>7097760</v>
      </c>
    </row>
    <row r="48" spans="1:257" customFormat="1" ht="15.75">
      <c r="A48" s="45" t="s">
        <v>112</v>
      </c>
      <c r="B48" s="48"/>
      <c r="C48" s="62">
        <v>8608467</v>
      </c>
      <c r="D48" s="62">
        <v>8608467</v>
      </c>
      <c r="E48" s="62">
        <v>8608467</v>
      </c>
      <c r="F48" s="150">
        <f t="shared" si="1"/>
        <v>1</v>
      </c>
      <c r="G48" s="61">
        <f t="shared" si="2"/>
        <v>0</v>
      </c>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row>
    <row r="49" spans="1:257" customFormat="1" ht="15.75">
      <c r="A49" s="45" t="s">
        <v>119</v>
      </c>
      <c r="B49" s="48"/>
      <c r="C49" s="62"/>
      <c r="D49" s="62">
        <v>8741395</v>
      </c>
      <c r="E49" s="62">
        <v>8741395</v>
      </c>
      <c r="F49" s="150">
        <f t="shared" si="1"/>
        <v>1</v>
      </c>
      <c r="G49" s="61">
        <f t="shared" si="2"/>
        <v>8741395</v>
      </c>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row>
    <row r="50" spans="1:257" customFormat="1" ht="15.75">
      <c r="A50" s="45" t="s">
        <v>124</v>
      </c>
      <c r="B50" s="48"/>
      <c r="C50" s="62"/>
      <c r="D50" s="62">
        <v>6093085</v>
      </c>
      <c r="E50" s="62">
        <v>6093085</v>
      </c>
      <c r="F50" s="150">
        <f t="shared" si="1"/>
        <v>1</v>
      </c>
      <c r="G50" s="61">
        <f t="shared" si="2"/>
        <v>6093085</v>
      </c>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row>
    <row r="51" spans="1:257" customFormat="1" ht="15.75">
      <c r="A51" s="56" t="s">
        <v>125</v>
      </c>
      <c r="B51" s="57"/>
      <c r="C51" s="62"/>
      <c r="D51" s="62">
        <f>8067039+2365682</f>
        <v>10432721</v>
      </c>
      <c r="E51" s="62">
        <v>10432721</v>
      </c>
      <c r="F51" s="150">
        <f t="shared" si="1"/>
        <v>1</v>
      </c>
      <c r="G51" s="61">
        <f t="shared" si="2"/>
        <v>10432721</v>
      </c>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row>
    <row r="52" spans="1:257" customFormat="1" ht="15.75">
      <c r="A52" s="45" t="s">
        <v>129</v>
      </c>
      <c r="B52" s="48"/>
      <c r="C52" s="62"/>
      <c r="D52" s="62">
        <v>42236150</v>
      </c>
      <c r="E52" s="62">
        <v>42236150</v>
      </c>
      <c r="F52" s="150">
        <f t="shared" si="1"/>
        <v>1</v>
      </c>
      <c r="G52" s="61">
        <f t="shared" si="2"/>
        <v>42236150</v>
      </c>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row>
    <row r="53" spans="1:257" s="138" customFormat="1" ht="15.75">
      <c r="A53" s="45" t="s">
        <v>161</v>
      </c>
      <c r="B53" s="48"/>
      <c r="C53" s="62"/>
      <c r="D53" s="62">
        <v>9266368</v>
      </c>
      <c r="E53" s="62">
        <v>9266368</v>
      </c>
      <c r="F53" s="150">
        <f t="shared" si="1"/>
        <v>1</v>
      </c>
      <c r="G53" s="61">
        <f t="shared" si="2"/>
        <v>9266368</v>
      </c>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row>
    <row r="54" spans="1:257" ht="15.75">
      <c r="B54" s="41">
        <f>SUM(B38:B47)</f>
        <v>296151280</v>
      </c>
      <c r="C54" s="72">
        <f>SUM(C38:C48)</f>
        <v>338722697</v>
      </c>
      <c r="D54" s="72">
        <f>SUM(D38:D53)</f>
        <v>394808380</v>
      </c>
      <c r="E54" s="72">
        <f>SUM(E38:E53)</f>
        <v>392178309</v>
      </c>
      <c r="F54" s="72"/>
      <c r="G54" s="72">
        <f>SUM(G38:G53)</f>
        <v>53455612</v>
      </c>
    </row>
    <row r="55" spans="1:257">
      <c r="D55" s="1">
        <f>D28-D54</f>
        <v>0</v>
      </c>
      <c r="E55" s="1">
        <f>E28-E54</f>
        <v>0</v>
      </c>
    </row>
    <row r="56" spans="1:257">
      <c r="A56" s="127" t="s">
        <v>154</v>
      </c>
    </row>
  </sheetData>
  <mergeCells count="6">
    <mergeCell ref="F10:F11"/>
    <mergeCell ref="A3:G3"/>
    <mergeCell ref="A5:G5"/>
    <mergeCell ref="A4:G4"/>
    <mergeCell ref="B1:G1"/>
    <mergeCell ref="A6:G6"/>
  </mergeCells>
  <phoneticPr fontId="16" type="noConversion"/>
  <pageMargins left="0.70000000000000007" right="0.70000000000000007" top="1.1437007874015752" bottom="1.1437007874015752" header="0.75000000000000011" footer="0.75000000000000011"/>
  <pageSetup paperSize="9" scale="6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46"/>
  <sheetViews>
    <sheetView topLeftCell="A25" workbookViewId="0">
      <selection activeCell="G35" sqref="G35:G43"/>
    </sheetView>
  </sheetViews>
  <sheetFormatPr defaultColWidth="8.75" defaultRowHeight="15"/>
  <cols>
    <col min="1" max="1" width="53.625" style="1" customWidth="1"/>
    <col min="2" max="2" width="16" style="1" bestFit="1" customWidth="1"/>
    <col min="3" max="4" width="14.625" style="1" customWidth="1"/>
    <col min="5" max="5" width="15" style="1" customWidth="1"/>
    <col min="6" max="6" width="16.625" style="1" bestFit="1" customWidth="1"/>
    <col min="7" max="7" width="12.75" style="1" bestFit="1" customWidth="1"/>
    <col min="8" max="16384" width="8.75" style="1"/>
  </cols>
  <sheetData>
    <row r="1" spans="1:257">
      <c r="A1" s="245" t="s">
        <v>66</v>
      </c>
      <c r="B1" s="245"/>
      <c r="C1" s="245"/>
      <c r="D1" s="245"/>
      <c r="E1" s="245"/>
      <c r="F1" s="245"/>
    </row>
    <row r="2" spans="1:257">
      <c r="B2" s="2"/>
    </row>
    <row r="3" spans="1:257">
      <c r="A3" s="238" t="s">
        <v>1</v>
      </c>
      <c r="B3" s="238"/>
      <c r="C3" s="238"/>
      <c r="D3" s="238"/>
      <c r="E3" s="238"/>
      <c r="F3" s="238"/>
    </row>
    <row r="4" spans="1:257">
      <c r="A4" s="238" t="s">
        <v>155</v>
      </c>
      <c r="B4" s="238"/>
      <c r="C4" s="238"/>
      <c r="D4" s="238"/>
      <c r="E4" s="238"/>
      <c r="F4" s="238"/>
      <c r="G4" s="2"/>
      <c r="H4" s="2"/>
    </row>
    <row r="5" spans="1:257" ht="15.75">
      <c r="A5" s="242" t="s">
        <v>156</v>
      </c>
      <c r="B5" s="242"/>
      <c r="C5" s="242"/>
      <c r="D5" s="242"/>
      <c r="E5" s="242"/>
      <c r="F5" s="242"/>
      <c r="G5" s="143"/>
      <c r="H5" s="143"/>
    </row>
    <row r="6" spans="1:257" ht="15.75">
      <c r="A6" s="242" t="s">
        <v>163</v>
      </c>
      <c r="B6" s="242"/>
      <c r="C6" s="242"/>
      <c r="D6" s="242"/>
      <c r="E6" s="242"/>
      <c r="F6" s="242"/>
    </row>
    <row r="8" spans="1:257" ht="15.75">
      <c r="B8" s="140" t="s">
        <v>50</v>
      </c>
      <c r="C8" s="128" t="s">
        <v>50</v>
      </c>
      <c r="D8" s="140" t="s">
        <v>50</v>
      </c>
      <c r="E8" s="140"/>
    </row>
    <row r="9" spans="1:257" ht="15.75" customHeight="1">
      <c r="A9" s="246" t="s">
        <v>146</v>
      </c>
      <c r="B9" s="246"/>
      <c r="C9" s="246"/>
      <c r="D9" s="110"/>
      <c r="E9" s="110"/>
    </row>
    <row r="10" spans="1:257" ht="15.75">
      <c r="A10" s="14" t="s">
        <v>6</v>
      </c>
      <c r="B10" s="14" t="s">
        <v>15</v>
      </c>
      <c r="C10" s="14" t="s">
        <v>115</v>
      </c>
      <c r="D10" s="14" t="s">
        <v>151</v>
      </c>
      <c r="E10" s="243" t="s">
        <v>164</v>
      </c>
      <c r="F10" s="15" t="s">
        <v>16</v>
      </c>
    </row>
    <row r="11" spans="1:257" ht="46.5" customHeight="1">
      <c r="A11" s="16"/>
      <c r="B11" s="17" t="s">
        <v>136</v>
      </c>
      <c r="C11" s="17" t="s">
        <v>147</v>
      </c>
      <c r="D11" s="142">
        <v>42735</v>
      </c>
      <c r="E11" s="244"/>
      <c r="F11" s="18" t="s">
        <v>141</v>
      </c>
    </row>
    <row r="12" spans="1:257" ht="15.75">
      <c r="A12" s="19" t="s">
        <v>18</v>
      </c>
      <c r="B12" s="20">
        <v>100941313</v>
      </c>
      <c r="C12" s="20">
        <v>125365027</v>
      </c>
      <c r="D12" s="20">
        <v>118987360</v>
      </c>
      <c r="E12" s="153">
        <f>D12/C12</f>
        <v>0.94912722349591161</v>
      </c>
      <c r="F12" s="21" t="s">
        <v>19</v>
      </c>
    </row>
    <row r="13" spans="1:257" ht="15.75">
      <c r="A13" s="19" t="s">
        <v>20</v>
      </c>
      <c r="B13" s="20">
        <v>26962000</v>
      </c>
      <c r="C13" s="20">
        <v>32625916</v>
      </c>
      <c r="D13" s="20">
        <v>32020296</v>
      </c>
      <c r="E13" s="153">
        <f t="shared" ref="E13:E30" si="0">D13/C13</f>
        <v>0.98143745603954846</v>
      </c>
      <c r="F13" s="21" t="s">
        <v>21</v>
      </c>
    </row>
    <row r="14" spans="1:257" ht="15.75">
      <c r="A14" s="19" t="s">
        <v>22</v>
      </c>
      <c r="B14" s="20">
        <v>26150000</v>
      </c>
      <c r="C14" s="20">
        <v>25630692</v>
      </c>
      <c r="D14" s="20">
        <v>19658660</v>
      </c>
      <c r="E14" s="153">
        <f t="shared" si="0"/>
        <v>0.7669968489340826</v>
      </c>
      <c r="F14" s="21" t="s">
        <v>23</v>
      </c>
    </row>
    <row r="15" spans="1:257" ht="15.75">
      <c r="A15" s="19" t="s">
        <v>126</v>
      </c>
      <c r="B15" s="20">
        <v>420000</v>
      </c>
      <c r="C15" s="20">
        <v>420000</v>
      </c>
      <c r="D15" s="20">
        <v>376505</v>
      </c>
      <c r="E15" s="153">
        <f t="shared" si="0"/>
        <v>0.89644047619047618</v>
      </c>
      <c r="F15" s="21" t="s">
        <v>25</v>
      </c>
    </row>
    <row r="16" spans="1:257" customFormat="1" ht="15.75">
      <c r="A16" s="19" t="s">
        <v>127</v>
      </c>
      <c r="B16" s="20">
        <v>0</v>
      </c>
      <c r="C16" s="20">
        <v>0</v>
      </c>
      <c r="D16" s="20">
        <v>0</v>
      </c>
      <c r="E16" s="153"/>
      <c r="F16" s="21" t="s">
        <v>116</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6" ht="15.75">
      <c r="A17" s="19" t="s">
        <v>26</v>
      </c>
      <c r="B17" s="20">
        <v>0</v>
      </c>
      <c r="C17" s="20">
        <f>6051884+343223</f>
        <v>6395107</v>
      </c>
      <c r="D17" s="20">
        <f>4299356+343223</f>
        <v>4642579</v>
      </c>
      <c r="E17" s="153">
        <f t="shared" si="0"/>
        <v>0.72595798631672626</v>
      </c>
      <c r="F17" s="22" t="s">
        <v>27</v>
      </c>
    </row>
    <row r="18" spans="1:6" ht="15.75">
      <c r="A18" s="24" t="s">
        <v>30</v>
      </c>
      <c r="B18" s="25">
        <f>SUM(B12:B17)</f>
        <v>154473313</v>
      </c>
      <c r="C18" s="25">
        <f>SUM(C12:C17)</f>
        <v>190436742</v>
      </c>
      <c r="D18" s="25">
        <f>SUM(D12:D17)</f>
        <v>175685400</v>
      </c>
      <c r="E18" s="154">
        <f>D18/C18</f>
        <v>0.92253941206366574</v>
      </c>
      <c r="F18" s="21"/>
    </row>
    <row r="19" spans="1:6" ht="15.75">
      <c r="A19" s="30" t="s">
        <v>34</v>
      </c>
      <c r="B19" s="27">
        <f>B18</f>
        <v>154473313</v>
      </c>
      <c r="C19" s="27">
        <f>C18</f>
        <v>190436742</v>
      </c>
      <c r="D19" s="27">
        <f>D18</f>
        <v>175685400</v>
      </c>
      <c r="E19" s="153">
        <f t="shared" si="0"/>
        <v>0.92253941206366574</v>
      </c>
      <c r="F19" s="21"/>
    </row>
    <row r="20" spans="1:6" ht="15.75">
      <c r="A20" s="31"/>
      <c r="B20" s="29"/>
      <c r="C20" s="29"/>
      <c r="D20" s="29"/>
      <c r="E20" s="29"/>
    </row>
    <row r="21" spans="1:6" ht="15.75">
      <c r="A21" s="19" t="s">
        <v>35</v>
      </c>
      <c r="B21" s="23">
        <v>2900000</v>
      </c>
      <c r="C21" s="23">
        <v>3142874</v>
      </c>
      <c r="D21" s="23">
        <v>3142874</v>
      </c>
      <c r="E21" s="153">
        <f t="shared" si="0"/>
        <v>1</v>
      </c>
      <c r="F21" s="21" t="s">
        <v>36</v>
      </c>
    </row>
    <row r="22" spans="1:6" ht="30">
      <c r="A22" s="19" t="s">
        <v>38</v>
      </c>
      <c r="B22" s="20">
        <v>0</v>
      </c>
      <c r="C22" s="20">
        <v>0</v>
      </c>
      <c r="D22" s="20">
        <v>0</v>
      </c>
      <c r="E22" s="153"/>
      <c r="F22" s="22" t="s">
        <v>39</v>
      </c>
    </row>
    <row r="23" spans="1:6" ht="15.75">
      <c r="A23" s="19" t="s">
        <v>40</v>
      </c>
      <c r="B23" s="20">
        <v>0</v>
      </c>
      <c r="C23" s="20">
        <v>0</v>
      </c>
      <c r="D23" s="20">
        <v>0</v>
      </c>
      <c r="E23" s="153"/>
      <c r="F23" s="21"/>
    </row>
    <row r="24" spans="1:6" ht="15.75">
      <c r="A24" s="19" t="s">
        <v>41</v>
      </c>
      <c r="B24" s="20">
        <v>700000</v>
      </c>
      <c r="C24" s="20">
        <v>2244000</v>
      </c>
      <c r="D24" s="20">
        <v>2244000</v>
      </c>
      <c r="E24" s="153">
        <f t="shared" si="0"/>
        <v>1</v>
      </c>
      <c r="F24" s="21" t="s">
        <v>52</v>
      </c>
    </row>
    <row r="25" spans="1:6" ht="15.75">
      <c r="A25" s="19" t="s">
        <v>43</v>
      </c>
      <c r="B25" s="20">
        <v>0</v>
      </c>
      <c r="C25" s="20">
        <v>1134000</v>
      </c>
      <c r="D25" s="20">
        <v>1134000</v>
      </c>
      <c r="E25" s="153">
        <f t="shared" si="0"/>
        <v>1</v>
      </c>
      <c r="F25" s="21"/>
    </row>
    <row r="26" spans="1:6" ht="15.75">
      <c r="A26" s="19" t="s">
        <v>67</v>
      </c>
      <c r="B26" s="20">
        <v>146645029</v>
      </c>
      <c r="C26" s="20">
        <v>180820368</v>
      </c>
      <c r="D26" s="20">
        <v>169977932</v>
      </c>
      <c r="E26" s="153">
        <f t="shared" si="0"/>
        <v>0.94003752940044893</v>
      </c>
      <c r="F26" s="21" t="s">
        <v>42</v>
      </c>
    </row>
    <row r="27" spans="1:6" ht="15.75">
      <c r="A27" s="19" t="s">
        <v>44</v>
      </c>
      <c r="B27" s="20">
        <v>0</v>
      </c>
      <c r="C27" s="20">
        <v>0</v>
      </c>
      <c r="D27" s="20">
        <v>0</v>
      </c>
      <c r="E27" s="153"/>
      <c r="F27" s="21" t="s">
        <v>45</v>
      </c>
    </row>
    <row r="28" spans="1:6" ht="15.75">
      <c r="A28" s="24" t="s">
        <v>46</v>
      </c>
      <c r="B28" s="25">
        <f>SUM(B27,B26,B24,B21)</f>
        <v>150245029</v>
      </c>
      <c r="C28" s="25">
        <f>SUM(C27,C26,C24,C21)</f>
        <v>186207242</v>
      </c>
      <c r="D28" s="25">
        <f>SUM(D27,D26,D24,D21)</f>
        <v>175364806</v>
      </c>
      <c r="E28" s="154">
        <f>D28/C28</f>
        <v>0.94177221098629449</v>
      </c>
      <c r="F28" s="21"/>
    </row>
    <row r="29" spans="1:6" ht="15.75">
      <c r="A29" s="19" t="s">
        <v>117</v>
      </c>
      <c r="B29" s="20">
        <v>4228284</v>
      </c>
      <c r="C29" s="20">
        <v>4229500</v>
      </c>
      <c r="D29" s="20">
        <v>4229500</v>
      </c>
      <c r="E29" s="153">
        <f t="shared" si="0"/>
        <v>1</v>
      </c>
      <c r="F29" s="21" t="s">
        <v>128</v>
      </c>
    </row>
    <row r="30" spans="1:6" ht="15.75">
      <c r="A30" s="32" t="s">
        <v>48</v>
      </c>
      <c r="B30" s="27">
        <f>SUM(B28+B29)</f>
        <v>154473313</v>
      </c>
      <c r="C30" s="27">
        <f>SUM(C28+C29)</f>
        <v>190436742</v>
      </c>
      <c r="D30" s="27">
        <f>SUM(D28+D29)</f>
        <v>179594306</v>
      </c>
      <c r="E30" s="153">
        <f t="shared" si="0"/>
        <v>0.94306541959219192</v>
      </c>
      <c r="F30" s="21"/>
    </row>
    <row r="32" spans="1:6" ht="30">
      <c r="A32" s="49" t="s">
        <v>142</v>
      </c>
      <c r="B32" s="2" t="s">
        <v>54</v>
      </c>
    </row>
    <row r="33" spans="1:257" customFormat="1" ht="39">
      <c r="A33" s="63"/>
      <c r="B33" s="33" t="s">
        <v>138</v>
      </c>
      <c r="C33" s="121" t="s">
        <v>149</v>
      </c>
      <c r="D33" s="121" t="s">
        <v>151</v>
      </c>
      <c r="E33" s="121"/>
      <c r="F33" s="156" t="s">
        <v>165</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row>
    <row r="34" spans="1:257" ht="15.75">
      <c r="A34" s="64" t="s">
        <v>68</v>
      </c>
      <c r="B34" s="69">
        <v>79200000</v>
      </c>
      <c r="C34" s="62">
        <v>79200000</v>
      </c>
      <c r="D34" s="62">
        <f>'[1]Állami támogatások'!$H$29</f>
        <v>79200000</v>
      </c>
      <c r="E34" s="155">
        <f>D34/C34</f>
        <v>1</v>
      </c>
      <c r="F34" s="62">
        <f>D34-B34</f>
        <v>0</v>
      </c>
      <c r="H34" s="126"/>
    </row>
    <row r="35" spans="1:257" ht="15.75">
      <c r="A35" s="19" t="s">
        <v>64</v>
      </c>
      <c r="B35" s="69">
        <v>49444585</v>
      </c>
      <c r="C35" s="71">
        <f>46376349+1749612-3745702</f>
        <v>44380259</v>
      </c>
      <c r="D35" s="71">
        <f>37283435-3745702</f>
        <v>33537733</v>
      </c>
      <c r="E35" s="155">
        <f t="shared" ref="E35:E43" si="1">D35/C35</f>
        <v>0.75569033970712063</v>
      </c>
      <c r="F35" s="62">
        <f t="shared" ref="F35:F43" si="2">D35-B35</f>
        <v>-15906852</v>
      </c>
    </row>
    <row r="36" spans="1:257" ht="15.75">
      <c r="A36" s="65" t="s">
        <v>139</v>
      </c>
      <c r="B36" s="70">
        <v>4146216</v>
      </c>
      <c r="C36" s="71">
        <v>7695500</v>
      </c>
      <c r="D36" s="71">
        <v>7695500</v>
      </c>
      <c r="E36" s="155">
        <f t="shared" si="1"/>
        <v>1</v>
      </c>
      <c r="F36" s="62">
        <f t="shared" si="2"/>
        <v>3549284</v>
      </c>
    </row>
    <row r="37" spans="1:257" customFormat="1" ht="30.75">
      <c r="A37" s="66" t="s">
        <v>120</v>
      </c>
      <c r="B37" s="71">
        <v>13854228</v>
      </c>
      <c r="C37" s="71">
        <v>9544346</v>
      </c>
      <c r="D37" s="71">
        <f>88605360+27942000-'KESZI mérleg'!E44-'KESZI mérleg'!E45</f>
        <v>9544436</v>
      </c>
      <c r="E37" s="155">
        <f t="shared" si="1"/>
        <v>1.0000094296665272</v>
      </c>
      <c r="F37" s="62">
        <f t="shared" si="2"/>
        <v>-4309792</v>
      </c>
      <c r="G37" s="53"/>
      <c r="H37" s="53"/>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row>
    <row r="38" spans="1:257" s="59" customFormat="1" ht="15.75">
      <c r="A38" s="66" t="s">
        <v>140</v>
      </c>
      <c r="B38" s="71"/>
      <c r="C38" s="71">
        <v>0</v>
      </c>
      <c r="D38" s="71">
        <v>0</v>
      </c>
      <c r="E38" s="155"/>
      <c r="F38" s="62">
        <f t="shared" si="2"/>
        <v>0</v>
      </c>
      <c r="G38" s="53"/>
      <c r="H38" s="53"/>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row>
    <row r="39" spans="1:257" customFormat="1" ht="15.75">
      <c r="A39" s="67" t="s">
        <v>122</v>
      </c>
      <c r="B39" s="71"/>
      <c r="C39" s="62">
        <v>343223</v>
      </c>
      <c r="D39" s="62">
        <v>343223</v>
      </c>
      <c r="E39" s="155">
        <f t="shared" si="1"/>
        <v>1</v>
      </c>
      <c r="F39" s="62">
        <f t="shared" si="2"/>
        <v>343223</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row>
    <row r="40" spans="1:257" customFormat="1" ht="15.75">
      <c r="A40" s="67" t="s">
        <v>123</v>
      </c>
      <c r="B40" s="71"/>
      <c r="C40" s="62">
        <v>6251832</v>
      </c>
      <c r="D40" s="62">
        <v>6251832</v>
      </c>
      <c r="E40" s="155">
        <f t="shared" si="1"/>
        <v>1</v>
      </c>
      <c r="F40" s="62">
        <f t="shared" si="2"/>
        <v>6251832</v>
      </c>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row>
    <row r="41" spans="1:257" customFormat="1" ht="15.75">
      <c r="A41" s="67" t="s">
        <v>121</v>
      </c>
      <c r="B41" s="71"/>
      <c r="C41" s="62">
        <v>5688687</v>
      </c>
      <c r="D41" s="62">
        <v>5688687</v>
      </c>
      <c r="E41" s="155">
        <f t="shared" si="1"/>
        <v>1</v>
      </c>
      <c r="F41" s="62">
        <f t="shared" si="2"/>
        <v>5688687</v>
      </c>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row>
    <row r="42" spans="1:257" customFormat="1" ht="15.75">
      <c r="A42" s="67" t="s">
        <v>129</v>
      </c>
      <c r="B42" s="71"/>
      <c r="C42" s="62">
        <v>23970819</v>
      </c>
      <c r="D42" s="62">
        <f>18045143+5925676</f>
        <v>23970819</v>
      </c>
      <c r="E42" s="155">
        <f t="shared" si="1"/>
        <v>1</v>
      </c>
      <c r="F42" s="62">
        <f t="shared" si="2"/>
        <v>23970819</v>
      </c>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row>
    <row r="43" spans="1:257" s="152" customFormat="1" ht="15.75">
      <c r="A43" s="67" t="s">
        <v>166</v>
      </c>
      <c r="B43" s="71"/>
      <c r="C43" s="62">
        <v>3745702</v>
      </c>
      <c r="D43" s="62">
        <v>3745702</v>
      </c>
      <c r="E43" s="155">
        <f t="shared" si="1"/>
        <v>1</v>
      </c>
      <c r="F43" s="62">
        <f t="shared" si="2"/>
        <v>3745702</v>
      </c>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row>
    <row r="44" spans="1:257" ht="15.75">
      <c r="A44" s="31" t="s">
        <v>69</v>
      </c>
      <c r="B44" s="68">
        <f>SUM(B34:B42)</f>
        <v>146645029</v>
      </c>
      <c r="C44" s="68">
        <f>SUM(C34:C43)</f>
        <v>180820368</v>
      </c>
      <c r="D44" s="68">
        <f>SUM(D34:D43)</f>
        <v>169977932</v>
      </c>
      <c r="E44" s="68"/>
      <c r="F44" s="68">
        <f>SUM(F34:F43)</f>
        <v>23332903</v>
      </c>
    </row>
    <row r="46" spans="1:257">
      <c r="A46" s="127" t="s">
        <v>154</v>
      </c>
      <c r="F46" s="53"/>
    </row>
  </sheetData>
  <mergeCells count="7">
    <mergeCell ref="E10:E11"/>
    <mergeCell ref="A1:F1"/>
    <mergeCell ref="A9:C9"/>
    <mergeCell ref="A3:F3"/>
    <mergeCell ref="A4:F4"/>
    <mergeCell ref="A5:F5"/>
    <mergeCell ref="A6:F6"/>
  </mergeCells>
  <phoneticPr fontId="16" type="noConversion"/>
  <pageMargins left="0.70000000000000007" right="0.70000000000000007" top="1.1437007874015752" bottom="1.1437007874015752" header="0.75000000000000011" footer="0.75000000000000011"/>
  <pageSetup paperSize="9"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topLeftCell="A25" workbookViewId="0">
      <selection activeCell="A2" sqref="A2"/>
    </sheetView>
  </sheetViews>
  <sheetFormatPr defaultColWidth="8.75" defaultRowHeight="15"/>
  <cols>
    <col min="1" max="1" width="59.125" style="1" customWidth="1"/>
    <col min="2" max="2" width="14" style="1" customWidth="1"/>
    <col min="3" max="5" width="15.125" style="1" customWidth="1"/>
    <col min="6" max="7" width="8.75" style="1"/>
    <col min="8" max="8" width="10.625" style="1" bestFit="1" customWidth="1"/>
    <col min="9" max="9" width="9.75" style="1" bestFit="1" customWidth="1"/>
    <col min="10" max="16384" width="8.75" style="1"/>
  </cols>
  <sheetData>
    <row r="1" spans="1:6">
      <c r="A1" s="245" t="s">
        <v>70</v>
      </c>
      <c r="B1" s="245"/>
      <c r="C1" s="245"/>
      <c r="D1" s="245"/>
      <c r="E1" s="245"/>
      <c r="F1" s="245"/>
    </row>
    <row r="2" spans="1:6">
      <c r="B2" s="2"/>
    </row>
    <row r="3" spans="1:6">
      <c r="A3" s="238" t="s">
        <v>1</v>
      </c>
      <c r="B3" s="238"/>
      <c r="C3" s="238"/>
      <c r="D3" s="238"/>
      <c r="E3" s="238"/>
      <c r="F3" s="238"/>
    </row>
    <row r="4" spans="1:6">
      <c r="A4" s="238" t="s">
        <v>155</v>
      </c>
      <c r="B4" s="238"/>
      <c r="C4" s="238"/>
      <c r="D4" s="238"/>
      <c r="E4" s="238"/>
      <c r="F4" s="238"/>
    </row>
    <row r="5" spans="1:6" ht="15.75">
      <c r="A5" s="242" t="s">
        <v>156</v>
      </c>
      <c r="B5" s="242"/>
      <c r="C5" s="242"/>
      <c r="D5" s="242"/>
      <c r="E5" s="242"/>
      <c r="F5" s="242"/>
    </row>
    <row r="6" spans="1:6" ht="15.75">
      <c r="A6" s="242" t="s">
        <v>163</v>
      </c>
      <c r="B6" s="242"/>
      <c r="C6" s="242"/>
      <c r="D6" s="242"/>
      <c r="E6" s="242"/>
      <c r="F6" s="242"/>
    </row>
    <row r="8" spans="1:6" ht="31.5">
      <c r="B8" s="42" t="s">
        <v>71</v>
      </c>
      <c r="C8" s="42" t="s">
        <v>71</v>
      </c>
      <c r="D8" s="42" t="s">
        <v>71</v>
      </c>
      <c r="E8" s="42"/>
    </row>
    <row r="9" spans="1:6" ht="15.75" customHeight="1">
      <c r="A9" s="246" t="s">
        <v>8</v>
      </c>
      <c r="B9" s="246"/>
      <c r="C9" s="110"/>
      <c r="D9" s="110"/>
      <c r="E9" s="110"/>
    </row>
    <row r="10" spans="1:6" ht="15.75">
      <c r="A10" s="14" t="s">
        <v>6</v>
      </c>
      <c r="B10" s="37" t="s">
        <v>15</v>
      </c>
      <c r="C10" s="37" t="s">
        <v>115</v>
      </c>
      <c r="D10" s="37" t="s">
        <v>151</v>
      </c>
      <c r="E10" s="243" t="s">
        <v>164</v>
      </c>
      <c r="F10" s="15" t="s">
        <v>16</v>
      </c>
    </row>
    <row r="11" spans="1:6" ht="45" customHeight="1">
      <c r="A11" s="16"/>
      <c r="B11" s="38" t="s">
        <v>136</v>
      </c>
      <c r="C11" s="38" t="s">
        <v>147</v>
      </c>
      <c r="D11" s="144">
        <v>42735</v>
      </c>
      <c r="E11" s="244"/>
      <c r="F11" s="18" t="s">
        <v>141</v>
      </c>
    </row>
    <row r="12" spans="1:6" ht="15.75">
      <c r="A12" s="19" t="s">
        <v>18</v>
      </c>
      <c r="B12" s="73">
        <v>500000</v>
      </c>
      <c r="C12" s="23">
        <v>500000</v>
      </c>
      <c r="D12" s="23">
        <v>279929</v>
      </c>
      <c r="E12" s="146">
        <f>D12/C12</f>
        <v>0.55985799999999997</v>
      </c>
      <c r="F12" s="21" t="s">
        <v>19</v>
      </c>
    </row>
    <row r="13" spans="1:6" ht="15.75">
      <c r="A13" s="19" t="s">
        <v>20</v>
      </c>
      <c r="B13" s="73">
        <v>256000</v>
      </c>
      <c r="C13" s="23">
        <v>256000</v>
      </c>
      <c r="D13" s="23">
        <v>130181</v>
      </c>
      <c r="E13" s="146">
        <f t="shared" ref="E13:E18" si="0">D13/C13</f>
        <v>0.50851953125000005</v>
      </c>
      <c r="F13" s="21" t="s">
        <v>21</v>
      </c>
    </row>
    <row r="14" spans="1:6" ht="15.75">
      <c r="A14" s="19" t="s">
        <v>22</v>
      </c>
      <c r="B14" s="73">
        <v>11810000</v>
      </c>
      <c r="C14" s="23">
        <v>14538280</v>
      </c>
      <c r="D14" s="23">
        <v>13160144</v>
      </c>
      <c r="E14" s="146">
        <f t="shared" si="0"/>
        <v>0.90520639305337358</v>
      </c>
      <c r="F14" s="21" t="s">
        <v>23</v>
      </c>
    </row>
    <row r="15" spans="1:6" ht="15.75">
      <c r="A15" s="19" t="s">
        <v>24</v>
      </c>
      <c r="B15" s="73">
        <f>3600000+2740000</f>
        <v>6340000</v>
      </c>
      <c r="C15" s="23">
        <f>3600000+2740000</f>
        <v>6340000</v>
      </c>
      <c r="D15" s="23">
        <f>3600000+2690000</f>
        <v>6290000</v>
      </c>
      <c r="E15" s="146">
        <f t="shared" si="0"/>
        <v>0.99211356466876977</v>
      </c>
      <c r="F15" s="21" t="s">
        <v>113</v>
      </c>
    </row>
    <row r="16" spans="1:6" ht="15.75">
      <c r="A16" s="19" t="s">
        <v>131</v>
      </c>
      <c r="B16" s="73">
        <v>0</v>
      </c>
      <c r="C16" s="23">
        <v>0</v>
      </c>
      <c r="D16" s="23">
        <v>0</v>
      </c>
      <c r="E16" s="146"/>
      <c r="F16" s="21" t="s">
        <v>132</v>
      </c>
    </row>
    <row r="17" spans="1:8" ht="15.75">
      <c r="A17" s="19" t="s">
        <v>72</v>
      </c>
      <c r="B17" s="73">
        <v>485367726</v>
      </c>
      <c r="C17" s="23">
        <v>575628748</v>
      </c>
      <c r="D17" s="23">
        <v>562156241</v>
      </c>
      <c r="E17" s="146">
        <f t="shared" si="0"/>
        <v>0.97659514566148808</v>
      </c>
      <c r="F17" s="22" t="s">
        <v>73</v>
      </c>
    </row>
    <row r="18" spans="1:8" ht="30">
      <c r="A18" s="19" t="s">
        <v>26</v>
      </c>
      <c r="B18" s="73">
        <v>151800000</v>
      </c>
      <c r="C18" s="23">
        <v>151800000</v>
      </c>
      <c r="D18" s="23">
        <v>0</v>
      </c>
      <c r="E18" s="146">
        <f t="shared" si="0"/>
        <v>0</v>
      </c>
      <c r="F18" s="22" t="s">
        <v>27</v>
      </c>
    </row>
    <row r="19" spans="1:8" ht="15.75">
      <c r="A19" s="19" t="s">
        <v>28</v>
      </c>
      <c r="B19" s="23">
        <v>0</v>
      </c>
      <c r="C19" s="23">
        <v>0</v>
      </c>
      <c r="D19" s="23"/>
      <c r="E19" s="146"/>
      <c r="F19" s="21" t="s">
        <v>29</v>
      </c>
    </row>
    <row r="20" spans="1:8" ht="15.75">
      <c r="A20" s="24" t="s">
        <v>30</v>
      </c>
      <c r="B20" s="25">
        <f>SUM(B12:B19)</f>
        <v>656073726</v>
      </c>
      <c r="C20" s="25">
        <f>SUM(C12:C19)</f>
        <v>749063028</v>
      </c>
      <c r="D20" s="25">
        <f>SUM(D12:D19)</f>
        <v>582016495</v>
      </c>
      <c r="E20" s="154">
        <f>D20/C20</f>
        <v>0.77699268718946835</v>
      </c>
      <c r="F20" s="21"/>
    </row>
    <row r="21" spans="1:8" ht="15.75">
      <c r="A21" s="19" t="s">
        <v>31</v>
      </c>
      <c r="B21" s="23">
        <v>26447958</v>
      </c>
      <c r="C21" s="52">
        <v>1698159</v>
      </c>
      <c r="D21" s="51">
        <v>0</v>
      </c>
      <c r="E21" s="158">
        <f>D21/C21</f>
        <v>0</v>
      </c>
      <c r="F21" s="111" t="s">
        <v>114</v>
      </c>
      <c r="H21" s="53"/>
    </row>
    <row r="22" spans="1:8" ht="15.75">
      <c r="A22" s="30" t="s">
        <v>34</v>
      </c>
      <c r="B22" s="28">
        <f>SUM(B20+B21)</f>
        <v>682521684</v>
      </c>
      <c r="C22" s="28">
        <f>SUM(C20+C21)</f>
        <v>750761187</v>
      </c>
      <c r="D22" s="28">
        <f>SUM(D20+D21)</f>
        <v>582016495</v>
      </c>
      <c r="E22" s="159">
        <f>D22/C22</f>
        <v>0.77523519473043834</v>
      </c>
      <c r="F22" s="112"/>
    </row>
    <row r="23" spans="1:8" ht="15.75">
      <c r="A23" s="31"/>
      <c r="B23" s="29"/>
      <c r="C23" s="29"/>
      <c r="D23" s="29"/>
      <c r="E23" s="29"/>
      <c r="F23" s="43"/>
    </row>
    <row r="24" spans="1:8" ht="15.75">
      <c r="A24" s="19" t="s">
        <v>35</v>
      </c>
      <c r="B24" s="73">
        <v>10091000</v>
      </c>
      <c r="C24" s="23">
        <v>11191234</v>
      </c>
      <c r="D24" s="23">
        <v>11191234</v>
      </c>
      <c r="E24" s="146">
        <f>D24/C24</f>
        <v>1</v>
      </c>
      <c r="F24" s="21" t="s">
        <v>36</v>
      </c>
    </row>
    <row r="25" spans="1:8" ht="15.75">
      <c r="A25" s="19" t="s">
        <v>37</v>
      </c>
      <c r="B25" s="73">
        <v>0</v>
      </c>
      <c r="C25" s="23">
        <v>0</v>
      </c>
      <c r="D25" s="23">
        <v>0</v>
      </c>
      <c r="E25" s="146"/>
      <c r="F25" s="21"/>
    </row>
    <row r="26" spans="1:8" ht="45">
      <c r="A26" s="19" t="s">
        <v>38</v>
      </c>
      <c r="B26" s="73">
        <v>150000000</v>
      </c>
      <c r="C26" s="23">
        <v>150000000</v>
      </c>
      <c r="D26" s="23">
        <v>0</v>
      </c>
      <c r="E26" s="146">
        <f t="shared" ref="E26:E34" si="1">D26/C26</f>
        <v>0</v>
      </c>
      <c r="F26" s="22" t="s">
        <v>39</v>
      </c>
    </row>
    <row r="27" spans="1:8" ht="15.75">
      <c r="A27" s="19" t="s">
        <v>40</v>
      </c>
      <c r="B27" s="73">
        <v>0</v>
      </c>
      <c r="C27" s="23">
        <v>0</v>
      </c>
      <c r="D27" s="23">
        <v>0</v>
      </c>
      <c r="E27" s="146"/>
      <c r="F27" s="21"/>
    </row>
    <row r="28" spans="1:8" ht="30">
      <c r="A28" s="19" t="s">
        <v>41</v>
      </c>
      <c r="B28" s="73">
        <v>505703693</v>
      </c>
      <c r="C28" s="23">
        <v>551745454</v>
      </c>
      <c r="D28" s="23">
        <v>543917464</v>
      </c>
      <c r="E28" s="146">
        <f t="shared" si="1"/>
        <v>0.98581231627148125</v>
      </c>
      <c r="F28" s="22" t="s">
        <v>133</v>
      </c>
    </row>
    <row r="29" spans="1:8" ht="15.75">
      <c r="A29" s="19" t="s">
        <v>43</v>
      </c>
      <c r="B29" s="73">
        <v>318200426</v>
      </c>
      <c r="C29" s="23">
        <v>388018509</v>
      </c>
      <c r="D29" s="23">
        <v>388018509</v>
      </c>
      <c r="E29" s="146">
        <f t="shared" si="1"/>
        <v>1</v>
      </c>
      <c r="F29" s="21"/>
    </row>
    <row r="30" spans="1:8" ht="15.75">
      <c r="A30" s="19" t="s">
        <v>67</v>
      </c>
      <c r="B30" s="73">
        <v>0</v>
      </c>
      <c r="C30" s="23">
        <v>0</v>
      </c>
      <c r="D30" s="23">
        <v>0</v>
      </c>
      <c r="E30" s="146"/>
      <c r="F30" s="21"/>
    </row>
    <row r="31" spans="1:8" ht="15.75">
      <c r="A31" s="19" t="s">
        <v>44</v>
      </c>
      <c r="B31" s="73">
        <v>0</v>
      </c>
      <c r="C31" s="23">
        <v>0</v>
      </c>
      <c r="D31" s="23">
        <v>0</v>
      </c>
      <c r="E31" s="146"/>
      <c r="F31" s="21" t="s">
        <v>45</v>
      </c>
    </row>
    <row r="32" spans="1:8" ht="15.75">
      <c r="A32" s="24" t="s">
        <v>46</v>
      </c>
      <c r="B32" s="25">
        <f>SUM(B24+B25+B26+B28+B30+B31)</f>
        <v>665794693</v>
      </c>
      <c r="C32" s="25">
        <f>C24+C26+C28+C30+C31</f>
        <v>712936688</v>
      </c>
      <c r="D32" s="25">
        <f>D24+D26+D28+D30+D31</f>
        <v>555108698</v>
      </c>
      <c r="E32" s="154">
        <f>D32/C32</f>
        <v>0.77862271270853722</v>
      </c>
      <c r="F32" s="21"/>
    </row>
    <row r="33" spans="1:6" ht="15.75">
      <c r="A33" s="19" t="s">
        <v>117</v>
      </c>
      <c r="B33" s="20">
        <v>16726991</v>
      </c>
      <c r="C33" s="20">
        <v>37824499</v>
      </c>
      <c r="D33" s="20">
        <v>37824499</v>
      </c>
      <c r="E33" s="146">
        <f t="shared" si="1"/>
        <v>1</v>
      </c>
      <c r="F33" s="21" t="s">
        <v>128</v>
      </c>
    </row>
    <row r="34" spans="1:6" ht="15.75">
      <c r="A34" s="32" t="s">
        <v>48</v>
      </c>
      <c r="B34" s="27">
        <f>B32+B33</f>
        <v>682521684</v>
      </c>
      <c r="C34" s="27">
        <f>C32+C33</f>
        <v>750761187</v>
      </c>
      <c r="D34" s="27">
        <f>D32+D33</f>
        <v>592933197</v>
      </c>
      <c r="E34" s="159">
        <f t="shared" si="1"/>
        <v>0.78977603966093146</v>
      </c>
      <c r="F34" s="21"/>
    </row>
    <row r="35" spans="1:6" ht="15.75">
      <c r="A35" s="160"/>
      <c r="B35" s="141"/>
      <c r="C35" s="141"/>
      <c r="D35" s="141"/>
      <c r="E35" s="161"/>
      <c r="F35" s="162"/>
    </row>
    <row r="36" spans="1:6" ht="15.75">
      <c r="A36" s="160"/>
      <c r="B36" s="141"/>
      <c r="C36" s="141"/>
      <c r="D36" s="141"/>
      <c r="E36" s="161"/>
      <c r="F36" s="162"/>
    </row>
    <row r="37" spans="1:6" ht="15.75">
      <c r="A37" s="163"/>
      <c r="B37" s="141"/>
      <c r="C37" s="141"/>
      <c r="D37" s="141"/>
      <c r="E37" s="161"/>
      <c r="F37" s="162"/>
    </row>
    <row r="40" spans="1:6">
      <c r="A40" s="109" t="s">
        <v>154</v>
      </c>
    </row>
  </sheetData>
  <mergeCells count="7">
    <mergeCell ref="A1:F1"/>
    <mergeCell ref="E10:E11"/>
    <mergeCell ref="A9:B9"/>
    <mergeCell ref="A3:F3"/>
    <mergeCell ref="A4:F4"/>
    <mergeCell ref="A5:F5"/>
    <mergeCell ref="A6:F6"/>
  </mergeCells>
  <phoneticPr fontId="16" type="noConversion"/>
  <pageMargins left="0.70000000000000007" right="0.70000000000000007" top="1.1437007874015752" bottom="1.1437007874015752" header="0.75000000000000011" footer="0.75000000000000011"/>
  <pageSetup paperSize="9" scale="6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40"/>
  <sheetViews>
    <sheetView topLeftCell="A25" workbookViewId="0">
      <selection activeCell="A34" sqref="A34"/>
    </sheetView>
  </sheetViews>
  <sheetFormatPr defaultRowHeight="15"/>
  <cols>
    <col min="1" max="1" width="31.5" style="74" customWidth="1"/>
    <col min="2" max="2" width="15.75" style="74" customWidth="1"/>
    <col min="3" max="3" width="14.25" style="74" customWidth="1"/>
    <col min="4" max="4" width="15.25" style="74" customWidth="1"/>
    <col min="5" max="5" width="18.75" style="74" customWidth="1"/>
    <col min="6" max="6" width="14.625" style="74" customWidth="1"/>
    <col min="7" max="7" width="20.875" style="74" customWidth="1"/>
    <col min="8" max="8" width="15.125" style="74" customWidth="1"/>
    <col min="9" max="9" width="13.25" style="74" customWidth="1"/>
    <col min="10" max="1024" width="9.375" style="74" customWidth="1"/>
    <col min="1025" max="1025" width="9" style="59" customWidth="1"/>
    <col min="1026" max="16384" width="9" style="59"/>
  </cols>
  <sheetData>
    <row r="1" spans="1:1024">
      <c r="B1" s="241"/>
      <c r="C1" s="241"/>
      <c r="F1" s="75"/>
      <c r="G1" s="75" t="s">
        <v>184</v>
      </c>
    </row>
    <row r="2" spans="1:1024">
      <c r="A2" s="247" t="s">
        <v>1</v>
      </c>
      <c r="B2" s="247"/>
      <c r="C2" s="247"/>
      <c r="D2" s="247"/>
      <c r="E2" s="247"/>
      <c r="F2" s="247"/>
      <c r="G2" s="247"/>
      <c r="H2" s="247"/>
    </row>
    <row r="3" spans="1:1024">
      <c r="A3" s="247" t="s">
        <v>155</v>
      </c>
      <c r="B3" s="247"/>
      <c r="C3" s="247"/>
      <c r="D3" s="247"/>
      <c r="E3" s="247"/>
      <c r="F3" s="247"/>
      <c r="G3" s="247"/>
      <c r="H3" s="247"/>
    </row>
    <row r="4" spans="1:1024">
      <c r="A4" s="76"/>
      <c r="B4" s="76"/>
      <c r="C4" s="76"/>
      <c r="D4" s="76"/>
      <c r="E4" s="76"/>
      <c r="F4" s="76"/>
      <c r="G4" s="76"/>
      <c r="H4" s="76"/>
    </row>
    <row r="5" spans="1:1024">
      <c r="A5" s="247" t="s">
        <v>143</v>
      </c>
      <c r="B5" s="247"/>
      <c r="C5" s="247"/>
      <c r="D5" s="247"/>
      <c r="E5" s="247"/>
      <c r="F5" s="247"/>
      <c r="G5" s="247"/>
      <c r="H5" s="247"/>
    </row>
    <row r="6" spans="1:1024">
      <c r="A6" s="247" t="s">
        <v>168</v>
      </c>
      <c r="B6" s="247"/>
      <c r="C6" s="247"/>
      <c r="D6" s="247"/>
      <c r="E6" s="247"/>
      <c r="F6" s="247"/>
      <c r="G6" s="247"/>
      <c r="H6" s="247"/>
    </row>
    <row r="7" spans="1:1024">
      <c r="A7" s="247" t="s">
        <v>54</v>
      </c>
      <c r="B7" s="247"/>
      <c r="C7" s="247"/>
      <c r="D7" s="247"/>
      <c r="E7" s="247"/>
      <c r="F7" s="247"/>
      <c r="G7" s="247"/>
      <c r="H7" s="247"/>
    </row>
    <row r="8" spans="1:1024">
      <c r="A8" s="75" t="s">
        <v>169</v>
      </c>
    </row>
    <row r="9" spans="1:1024">
      <c r="A9" s="75"/>
    </row>
    <row r="10" spans="1:1024" ht="30">
      <c r="A10" s="75" t="s">
        <v>74</v>
      </c>
      <c r="B10" s="77" t="s">
        <v>18</v>
      </c>
      <c r="C10" s="75" t="s">
        <v>75</v>
      </c>
      <c r="D10" s="75" t="s">
        <v>76</v>
      </c>
      <c r="E10" s="77" t="s">
        <v>77</v>
      </c>
      <c r="F10" s="75" t="s">
        <v>78</v>
      </c>
      <c r="G10" s="77" t="s">
        <v>79</v>
      </c>
      <c r="H10" s="75" t="s">
        <v>69</v>
      </c>
      <c r="AMJ10" s="59"/>
    </row>
    <row r="11" spans="1:1024" ht="30">
      <c r="A11" s="78" t="s">
        <v>10</v>
      </c>
      <c r="B11" s="79">
        <f>'KESZI mérleg'!E12</f>
        <v>327582509</v>
      </c>
      <c r="C11" s="79">
        <f>'KESZI mérleg'!E13</f>
        <v>87694414</v>
      </c>
      <c r="D11" s="79">
        <f>'KESZI mérleg'!E14</f>
        <v>186178925</v>
      </c>
      <c r="E11" s="79">
        <f>'KESZI mérleg'!E15</f>
        <v>627960</v>
      </c>
      <c r="F11" s="79">
        <v>0</v>
      </c>
      <c r="G11" s="79">
        <v>0</v>
      </c>
      <c r="H11" s="79">
        <f>SUM(B11:G11)</f>
        <v>602083808</v>
      </c>
      <c r="AMJ11" s="59"/>
    </row>
    <row r="12" spans="1:1024" ht="15.75">
      <c r="A12" s="78" t="s">
        <v>144</v>
      </c>
      <c r="B12" s="79">
        <f>'CSGYK mérleg'!D12</f>
        <v>118987360</v>
      </c>
      <c r="C12" s="79">
        <f>'CSGYK mérleg'!D13</f>
        <v>32020296</v>
      </c>
      <c r="D12" s="79">
        <f>'CSGYK mérleg'!D14</f>
        <v>19658660</v>
      </c>
      <c r="E12" s="79">
        <f>'CSGYK mérleg'!D15</f>
        <v>376505</v>
      </c>
      <c r="F12" s="79">
        <v>0</v>
      </c>
      <c r="G12" s="79">
        <v>0</v>
      </c>
      <c r="H12" s="79">
        <f>SUM(B12:G12)</f>
        <v>171042821</v>
      </c>
      <c r="AMJ12" s="59"/>
    </row>
    <row r="13" spans="1:1024" ht="15.75">
      <c r="A13" s="78" t="s">
        <v>8</v>
      </c>
      <c r="B13" s="79">
        <f>'Társulás mérleg'!D12</f>
        <v>279929</v>
      </c>
      <c r="C13" s="79">
        <f>'Társulás mérleg'!D13</f>
        <v>130181</v>
      </c>
      <c r="D13" s="79">
        <f>'Társulás mérleg'!D14</f>
        <v>13160144</v>
      </c>
      <c r="E13" s="79">
        <v>0</v>
      </c>
      <c r="F13" s="79">
        <v>0</v>
      </c>
      <c r="G13" s="79">
        <f>'Társulás mérleg'!D15</f>
        <v>6290000</v>
      </c>
      <c r="H13" s="79">
        <f>SUM(B13:G13)</f>
        <v>19860254</v>
      </c>
      <c r="AMJ13" s="59"/>
    </row>
    <row r="14" spans="1:1024">
      <c r="A14" s="80" t="s">
        <v>80</v>
      </c>
      <c r="B14" s="81">
        <f t="shared" ref="B14:H14" si="0">SUM(B11:B13)</f>
        <v>446849798</v>
      </c>
      <c r="C14" s="81">
        <f t="shared" si="0"/>
        <v>119844891</v>
      </c>
      <c r="D14" s="81">
        <f t="shared" si="0"/>
        <v>218997729</v>
      </c>
      <c r="E14" s="81">
        <f t="shared" si="0"/>
        <v>1004465</v>
      </c>
      <c r="F14" s="81">
        <f t="shared" si="0"/>
        <v>0</v>
      </c>
      <c r="G14" s="81">
        <f t="shared" si="0"/>
        <v>6290000</v>
      </c>
      <c r="H14" s="81">
        <f t="shared" si="0"/>
        <v>792986883</v>
      </c>
      <c r="AMJ14" s="59"/>
    </row>
    <row r="15" spans="1:1024">
      <c r="A15" s="104"/>
      <c r="B15" s="105"/>
      <c r="C15" s="105"/>
      <c r="D15" s="105"/>
      <c r="E15" s="105"/>
      <c r="F15" s="105"/>
      <c r="G15" s="105"/>
      <c r="H15" s="105"/>
      <c r="AMJ15" s="59"/>
    </row>
    <row r="16" spans="1:1024" s="50" customFormat="1">
      <c r="A16" s="104"/>
      <c r="B16" s="105"/>
      <c r="C16" s="105"/>
      <c r="D16" s="105"/>
      <c r="E16" s="105"/>
      <c r="F16" s="105"/>
      <c r="G16" s="105"/>
      <c r="H16" s="105"/>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c r="DV16" s="74"/>
      <c r="DW16" s="74"/>
      <c r="DX16" s="74"/>
      <c r="DY16" s="74"/>
      <c r="DZ16" s="74"/>
      <c r="EA16" s="74"/>
      <c r="EB16" s="74"/>
      <c r="EC16" s="74"/>
      <c r="ED16" s="74"/>
      <c r="EE16" s="74"/>
      <c r="EF16" s="74"/>
      <c r="EG16" s="74"/>
      <c r="EH16" s="74"/>
      <c r="EI16" s="74"/>
      <c r="EJ16" s="74"/>
      <c r="EK16" s="74"/>
      <c r="EL16" s="74"/>
      <c r="EM16" s="74"/>
      <c r="EN16" s="74"/>
      <c r="EO16" s="74"/>
      <c r="EP16" s="74"/>
      <c r="EQ16" s="74"/>
      <c r="ER16" s="74"/>
      <c r="ES16" s="74"/>
      <c r="ET16" s="74"/>
      <c r="EU16" s="74"/>
      <c r="EV16" s="74"/>
      <c r="EW16" s="74"/>
      <c r="EX16" s="74"/>
      <c r="EY16" s="74"/>
      <c r="EZ16" s="74"/>
      <c r="FA16" s="74"/>
      <c r="FB16" s="74"/>
      <c r="FC16" s="74"/>
      <c r="FD16" s="74"/>
      <c r="FE16" s="74"/>
      <c r="FF16" s="74"/>
      <c r="FG16" s="74"/>
      <c r="FH16" s="74"/>
      <c r="FI16" s="74"/>
      <c r="FJ16" s="74"/>
      <c r="FK16" s="74"/>
      <c r="FL16" s="74"/>
      <c r="FM16" s="74"/>
      <c r="FN16" s="74"/>
      <c r="FO16" s="74"/>
      <c r="FP16" s="74"/>
      <c r="FQ16" s="74"/>
      <c r="FR16" s="74"/>
      <c r="FS16" s="74"/>
      <c r="FT16" s="74"/>
      <c r="FU16" s="74"/>
      <c r="FV16" s="74"/>
      <c r="FW16" s="74"/>
      <c r="FX16" s="74"/>
      <c r="FY16" s="74"/>
      <c r="FZ16" s="74"/>
      <c r="GA16" s="74"/>
      <c r="GB16" s="74"/>
      <c r="GC16" s="74"/>
      <c r="GD16" s="74"/>
      <c r="GE16" s="74"/>
      <c r="GF16" s="74"/>
      <c r="GG16" s="74"/>
      <c r="GH16" s="74"/>
      <c r="GI16" s="74"/>
      <c r="GJ16" s="74"/>
      <c r="GK16" s="74"/>
      <c r="GL16" s="74"/>
      <c r="GM16" s="74"/>
      <c r="GN16" s="74"/>
      <c r="GO16" s="74"/>
      <c r="GP16" s="74"/>
      <c r="GQ16" s="74"/>
      <c r="GR16" s="74"/>
      <c r="GS16" s="74"/>
      <c r="GT16" s="74"/>
      <c r="GU16" s="74"/>
      <c r="GV16" s="74"/>
      <c r="GW16" s="74"/>
      <c r="GX16" s="74"/>
      <c r="GY16" s="74"/>
      <c r="GZ16" s="74"/>
      <c r="HA16" s="74"/>
      <c r="HB16" s="74"/>
      <c r="HC16" s="74"/>
      <c r="HD16" s="74"/>
      <c r="HE16" s="74"/>
      <c r="HF16" s="74"/>
      <c r="HG16" s="74"/>
      <c r="HH16" s="74"/>
      <c r="HI16" s="74"/>
      <c r="HJ16" s="74"/>
      <c r="HK16" s="74"/>
      <c r="HL16" s="74"/>
      <c r="HM16" s="74"/>
      <c r="HN16" s="74"/>
      <c r="HO16" s="74"/>
      <c r="HP16" s="74"/>
      <c r="HQ16" s="74"/>
      <c r="HR16" s="74"/>
      <c r="HS16" s="74"/>
      <c r="HT16" s="74"/>
      <c r="HU16" s="74"/>
      <c r="HV16" s="74"/>
      <c r="HW16" s="74"/>
      <c r="HX16" s="74"/>
      <c r="HY16" s="74"/>
      <c r="HZ16" s="74"/>
      <c r="IA16" s="74"/>
      <c r="IB16" s="74"/>
      <c r="IC16" s="74"/>
      <c r="ID16" s="74"/>
      <c r="IE16" s="74"/>
      <c r="IF16" s="74"/>
      <c r="IG16" s="74"/>
      <c r="IH16" s="74"/>
      <c r="II16" s="74"/>
      <c r="IJ16" s="74"/>
      <c r="IK16" s="74"/>
      <c r="IL16" s="74"/>
      <c r="IM16" s="74"/>
      <c r="IN16" s="74"/>
      <c r="IO16" s="74"/>
      <c r="IP16" s="74"/>
      <c r="IQ16" s="74"/>
      <c r="IR16" s="74"/>
      <c r="IS16" s="74"/>
      <c r="IT16" s="74"/>
      <c r="IU16" s="74"/>
      <c r="IV16" s="74"/>
      <c r="IW16" s="74"/>
      <c r="IX16" s="74"/>
      <c r="IY16" s="74"/>
      <c r="IZ16" s="74"/>
      <c r="JA16" s="74"/>
      <c r="JB16" s="74"/>
      <c r="JC16" s="74"/>
      <c r="JD16" s="74"/>
      <c r="JE16" s="74"/>
      <c r="JF16" s="74"/>
      <c r="JG16" s="74"/>
      <c r="JH16" s="74"/>
      <c r="JI16" s="74"/>
      <c r="JJ16" s="74"/>
      <c r="JK16" s="74"/>
      <c r="JL16" s="74"/>
      <c r="JM16" s="74"/>
      <c r="JN16" s="74"/>
      <c r="JO16" s="74"/>
      <c r="JP16" s="74"/>
      <c r="JQ16" s="74"/>
      <c r="JR16" s="74"/>
      <c r="JS16" s="74"/>
      <c r="JT16" s="74"/>
      <c r="JU16" s="74"/>
      <c r="JV16" s="74"/>
      <c r="JW16" s="74"/>
      <c r="JX16" s="74"/>
      <c r="JY16" s="74"/>
      <c r="JZ16" s="74"/>
      <c r="KA16" s="74"/>
      <c r="KB16" s="74"/>
      <c r="KC16" s="74"/>
      <c r="KD16" s="74"/>
      <c r="KE16" s="74"/>
      <c r="KF16" s="74"/>
      <c r="KG16" s="74"/>
      <c r="KH16" s="74"/>
      <c r="KI16" s="74"/>
      <c r="KJ16" s="74"/>
      <c r="KK16" s="74"/>
      <c r="KL16" s="74"/>
      <c r="KM16" s="74"/>
      <c r="KN16" s="74"/>
      <c r="KO16" s="74"/>
      <c r="KP16" s="74"/>
      <c r="KQ16" s="74"/>
      <c r="KR16" s="74"/>
      <c r="KS16" s="74"/>
      <c r="KT16" s="74"/>
      <c r="KU16" s="74"/>
      <c r="KV16" s="74"/>
      <c r="KW16" s="74"/>
      <c r="KX16" s="74"/>
      <c r="KY16" s="74"/>
      <c r="KZ16" s="74"/>
      <c r="LA16" s="74"/>
      <c r="LB16" s="74"/>
      <c r="LC16" s="74"/>
      <c r="LD16" s="74"/>
      <c r="LE16" s="74"/>
      <c r="LF16" s="74"/>
      <c r="LG16" s="74"/>
      <c r="LH16" s="74"/>
      <c r="LI16" s="74"/>
      <c r="LJ16" s="74"/>
      <c r="LK16" s="74"/>
      <c r="LL16" s="74"/>
      <c r="LM16" s="74"/>
      <c r="LN16" s="74"/>
      <c r="LO16" s="74"/>
      <c r="LP16" s="74"/>
      <c r="LQ16" s="74"/>
      <c r="LR16" s="74"/>
      <c r="LS16" s="74"/>
      <c r="LT16" s="74"/>
      <c r="LU16" s="74"/>
      <c r="LV16" s="74"/>
      <c r="LW16" s="74"/>
      <c r="LX16" s="74"/>
      <c r="LY16" s="74"/>
      <c r="LZ16" s="74"/>
      <c r="MA16" s="74"/>
      <c r="MB16" s="74"/>
      <c r="MC16" s="74"/>
      <c r="MD16" s="74"/>
      <c r="ME16" s="74"/>
      <c r="MF16" s="74"/>
      <c r="MG16" s="74"/>
      <c r="MH16" s="74"/>
      <c r="MI16" s="74"/>
      <c r="MJ16" s="74"/>
      <c r="MK16" s="74"/>
      <c r="ML16" s="74"/>
      <c r="MM16" s="74"/>
      <c r="MN16" s="74"/>
      <c r="MO16" s="74"/>
      <c r="MP16" s="74"/>
      <c r="MQ16" s="74"/>
      <c r="MR16" s="74"/>
      <c r="MS16" s="74"/>
      <c r="MT16" s="74"/>
      <c r="MU16" s="74"/>
      <c r="MV16" s="74"/>
      <c r="MW16" s="74"/>
      <c r="MX16" s="74"/>
      <c r="MY16" s="74"/>
      <c r="MZ16" s="74"/>
      <c r="NA16" s="74"/>
      <c r="NB16" s="74"/>
      <c r="NC16" s="74"/>
      <c r="ND16" s="74"/>
      <c r="NE16" s="74"/>
      <c r="NF16" s="74"/>
      <c r="NG16" s="74"/>
      <c r="NH16" s="74"/>
      <c r="NI16" s="74"/>
      <c r="NJ16" s="74"/>
      <c r="NK16" s="74"/>
      <c r="NL16" s="74"/>
      <c r="NM16" s="74"/>
      <c r="NN16" s="74"/>
      <c r="NO16" s="74"/>
      <c r="NP16" s="74"/>
      <c r="NQ16" s="74"/>
      <c r="NR16" s="74"/>
      <c r="NS16" s="74"/>
      <c r="NT16" s="74"/>
      <c r="NU16" s="74"/>
      <c r="NV16" s="74"/>
      <c r="NW16" s="74"/>
      <c r="NX16" s="74"/>
      <c r="NY16" s="74"/>
      <c r="NZ16" s="74"/>
      <c r="OA16" s="74"/>
      <c r="OB16" s="74"/>
      <c r="OC16" s="74"/>
      <c r="OD16" s="74"/>
      <c r="OE16" s="74"/>
      <c r="OF16" s="74"/>
      <c r="OG16" s="74"/>
      <c r="OH16" s="74"/>
      <c r="OI16" s="74"/>
      <c r="OJ16" s="74"/>
      <c r="OK16" s="74"/>
      <c r="OL16" s="74"/>
      <c r="OM16" s="74"/>
      <c r="ON16" s="74"/>
      <c r="OO16" s="74"/>
      <c r="OP16" s="74"/>
      <c r="OQ16" s="74"/>
      <c r="OR16" s="74"/>
      <c r="OS16" s="74"/>
      <c r="OT16" s="74"/>
      <c r="OU16" s="74"/>
      <c r="OV16" s="74"/>
      <c r="OW16" s="74"/>
      <c r="OX16" s="74"/>
      <c r="OY16" s="74"/>
      <c r="OZ16" s="74"/>
      <c r="PA16" s="74"/>
      <c r="PB16" s="74"/>
      <c r="PC16" s="74"/>
      <c r="PD16" s="74"/>
      <c r="PE16" s="74"/>
      <c r="PF16" s="74"/>
      <c r="PG16" s="74"/>
      <c r="PH16" s="74"/>
      <c r="PI16" s="74"/>
      <c r="PJ16" s="74"/>
      <c r="PK16" s="74"/>
      <c r="PL16" s="74"/>
      <c r="PM16" s="74"/>
      <c r="PN16" s="74"/>
      <c r="PO16" s="74"/>
      <c r="PP16" s="74"/>
      <c r="PQ16" s="74"/>
      <c r="PR16" s="74"/>
      <c r="PS16" s="74"/>
      <c r="PT16" s="74"/>
      <c r="PU16" s="74"/>
      <c r="PV16" s="74"/>
      <c r="PW16" s="74"/>
      <c r="PX16" s="74"/>
      <c r="PY16" s="74"/>
      <c r="PZ16" s="74"/>
      <c r="QA16" s="74"/>
      <c r="QB16" s="74"/>
      <c r="QC16" s="74"/>
      <c r="QD16" s="74"/>
      <c r="QE16" s="74"/>
      <c r="QF16" s="74"/>
      <c r="QG16" s="74"/>
      <c r="QH16" s="74"/>
      <c r="QI16" s="74"/>
      <c r="QJ16" s="74"/>
      <c r="QK16" s="74"/>
      <c r="QL16" s="74"/>
      <c r="QM16" s="74"/>
      <c r="QN16" s="74"/>
      <c r="QO16" s="74"/>
      <c r="QP16" s="74"/>
      <c r="QQ16" s="74"/>
      <c r="QR16" s="74"/>
      <c r="QS16" s="74"/>
      <c r="QT16" s="74"/>
      <c r="QU16" s="74"/>
      <c r="QV16" s="74"/>
      <c r="QW16" s="74"/>
      <c r="QX16" s="74"/>
      <c r="QY16" s="74"/>
      <c r="QZ16" s="74"/>
      <c r="RA16" s="74"/>
      <c r="RB16" s="74"/>
      <c r="RC16" s="74"/>
      <c r="RD16" s="74"/>
      <c r="RE16" s="74"/>
      <c r="RF16" s="74"/>
      <c r="RG16" s="74"/>
      <c r="RH16" s="74"/>
      <c r="RI16" s="74"/>
      <c r="RJ16" s="74"/>
      <c r="RK16" s="74"/>
      <c r="RL16" s="74"/>
      <c r="RM16" s="74"/>
      <c r="RN16" s="74"/>
      <c r="RO16" s="74"/>
      <c r="RP16" s="74"/>
      <c r="RQ16" s="74"/>
      <c r="RR16" s="74"/>
      <c r="RS16" s="74"/>
      <c r="RT16" s="74"/>
      <c r="RU16" s="74"/>
      <c r="RV16" s="74"/>
      <c r="RW16" s="74"/>
      <c r="RX16" s="74"/>
      <c r="RY16" s="74"/>
      <c r="RZ16" s="74"/>
      <c r="SA16" s="74"/>
      <c r="SB16" s="74"/>
      <c r="SC16" s="74"/>
      <c r="SD16" s="74"/>
      <c r="SE16" s="74"/>
      <c r="SF16" s="74"/>
      <c r="SG16" s="74"/>
      <c r="SH16" s="74"/>
      <c r="SI16" s="74"/>
      <c r="SJ16" s="74"/>
      <c r="SK16" s="74"/>
      <c r="SL16" s="74"/>
      <c r="SM16" s="74"/>
      <c r="SN16" s="74"/>
      <c r="SO16" s="74"/>
      <c r="SP16" s="74"/>
      <c r="SQ16" s="74"/>
      <c r="SR16" s="74"/>
      <c r="SS16" s="74"/>
      <c r="ST16" s="74"/>
      <c r="SU16" s="74"/>
      <c r="SV16" s="74"/>
      <c r="SW16" s="74"/>
      <c r="SX16" s="74"/>
      <c r="SY16" s="74"/>
      <c r="SZ16" s="74"/>
      <c r="TA16" s="74"/>
      <c r="TB16" s="74"/>
      <c r="TC16" s="74"/>
      <c r="TD16" s="74"/>
      <c r="TE16" s="74"/>
      <c r="TF16" s="74"/>
      <c r="TG16" s="74"/>
      <c r="TH16" s="74"/>
      <c r="TI16" s="74"/>
      <c r="TJ16" s="74"/>
      <c r="TK16" s="74"/>
      <c r="TL16" s="74"/>
      <c r="TM16" s="74"/>
      <c r="TN16" s="74"/>
      <c r="TO16" s="74"/>
      <c r="TP16" s="74"/>
      <c r="TQ16" s="74"/>
      <c r="TR16" s="74"/>
      <c r="TS16" s="74"/>
      <c r="TT16" s="74"/>
      <c r="TU16" s="74"/>
      <c r="TV16" s="74"/>
      <c r="TW16" s="74"/>
      <c r="TX16" s="74"/>
      <c r="TY16" s="74"/>
      <c r="TZ16" s="74"/>
      <c r="UA16" s="74"/>
      <c r="UB16" s="74"/>
      <c r="UC16" s="74"/>
      <c r="UD16" s="74"/>
      <c r="UE16" s="74"/>
      <c r="UF16" s="74"/>
      <c r="UG16" s="74"/>
      <c r="UH16" s="74"/>
      <c r="UI16" s="74"/>
      <c r="UJ16" s="74"/>
      <c r="UK16" s="74"/>
      <c r="UL16" s="74"/>
      <c r="UM16" s="74"/>
      <c r="UN16" s="74"/>
      <c r="UO16" s="74"/>
      <c r="UP16" s="74"/>
      <c r="UQ16" s="74"/>
      <c r="UR16" s="74"/>
      <c r="US16" s="74"/>
      <c r="UT16" s="74"/>
      <c r="UU16" s="74"/>
      <c r="UV16" s="74"/>
      <c r="UW16" s="74"/>
      <c r="UX16" s="74"/>
      <c r="UY16" s="74"/>
      <c r="UZ16" s="74"/>
      <c r="VA16" s="74"/>
      <c r="VB16" s="74"/>
      <c r="VC16" s="74"/>
      <c r="VD16" s="74"/>
      <c r="VE16" s="74"/>
      <c r="VF16" s="74"/>
      <c r="VG16" s="74"/>
      <c r="VH16" s="74"/>
      <c r="VI16" s="74"/>
      <c r="VJ16" s="74"/>
      <c r="VK16" s="74"/>
      <c r="VL16" s="74"/>
      <c r="VM16" s="74"/>
      <c r="VN16" s="74"/>
      <c r="VO16" s="74"/>
      <c r="VP16" s="74"/>
      <c r="VQ16" s="74"/>
      <c r="VR16" s="74"/>
      <c r="VS16" s="74"/>
      <c r="VT16" s="74"/>
      <c r="VU16" s="74"/>
      <c r="VV16" s="74"/>
      <c r="VW16" s="74"/>
      <c r="VX16" s="74"/>
      <c r="VY16" s="74"/>
      <c r="VZ16" s="74"/>
      <c r="WA16" s="74"/>
      <c r="WB16" s="74"/>
      <c r="WC16" s="74"/>
      <c r="WD16" s="74"/>
      <c r="WE16" s="74"/>
      <c r="WF16" s="74"/>
      <c r="WG16" s="74"/>
      <c r="WH16" s="74"/>
      <c r="WI16" s="74"/>
      <c r="WJ16" s="74"/>
      <c r="WK16" s="74"/>
      <c r="WL16" s="74"/>
      <c r="WM16" s="74"/>
      <c r="WN16" s="74"/>
      <c r="WO16" s="74"/>
      <c r="WP16" s="74"/>
      <c r="WQ16" s="74"/>
      <c r="WR16" s="74"/>
      <c r="WS16" s="74"/>
      <c r="WT16" s="74"/>
      <c r="WU16" s="74"/>
      <c r="WV16" s="74"/>
      <c r="WW16" s="74"/>
      <c r="WX16" s="74"/>
      <c r="WY16" s="74"/>
      <c r="WZ16" s="74"/>
      <c r="XA16" s="74"/>
      <c r="XB16" s="74"/>
      <c r="XC16" s="74"/>
      <c r="XD16" s="74"/>
      <c r="XE16" s="74"/>
      <c r="XF16" s="74"/>
      <c r="XG16" s="74"/>
      <c r="XH16" s="74"/>
      <c r="XI16" s="74"/>
      <c r="XJ16" s="74"/>
      <c r="XK16" s="74"/>
      <c r="XL16" s="74"/>
      <c r="XM16" s="74"/>
      <c r="XN16" s="74"/>
      <c r="XO16" s="74"/>
      <c r="XP16" s="74"/>
      <c r="XQ16" s="74"/>
      <c r="XR16" s="74"/>
      <c r="XS16" s="74"/>
      <c r="XT16" s="74"/>
      <c r="XU16" s="74"/>
      <c r="XV16" s="74"/>
      <c r="XW16" s="74"/>
      <c r="XX16" s="74"/>
      <c r="XY16" s="74"/>
      <c r="XZ16" s="74"/>
      <c r="YA16" s="74"/>
      <c r="YB16" s="74"/>
      <c r="YC16" s="74"/>
      <c r="YD16" s="74"/>
      <c r="YE16" s="74"/>
      <c r="YF16" s="74"/>
      <c r="YG16" s="74"/>
      <c r="YH16" s="74"/>
      <c r="YI16" s="74"/>
      <c r="YJ16" s="74"/>
      <c r="YK16" s="74"/>
      <c r="YL16" s="74"/>
      <c r="YM16" s="74"/>
      <c r="YN16" s="74"/>
      <c r="YO16" s="74"/>
      <c r="YP16" s="74"/>
      <c r="YQ16" s="74"/>
      <c r="YR16" s="74"/>
      <c r="YS16" s="74"/>
      <c r="YT16" s="74"/>
      <c r="YU16" s="74"/>
      <c r="YV16" s="74"/>
      <c r="YW16" s="74"/>
      <c r="YX16" s="74"/>
      <c r="YY16" s="74"/>
      <c r="YZ16" s="74"/>
      <c r="ZA16" s="74"/>
      <c r="ZB16" s="74"/>
      <c r="ZC16" s="74"/>
      <c r="ZD16" s="74"/>
      <c r="ZE16" s="74"/>
      <c r="ZF16" s="74"/>
      <c r="ZG16" s="74"/>
      <c r="ZH16" s="74"/>
      <c r="ZI16" s="74"/>
      <c r="ZJ16" s="74"/>
      <c r="ZK16" s="74"/>
      <c r="ZL16" s="74"/>
      <c r="ZM16" s="74"/>
      <c r="ZN16" s="74"/>
      <c r="ZO16" s="74"/>
      <c r="ZP16" s="74"/>
      <c r="ZQ16" s="74"/>
      <c r="ZR16" s="74"/>
      <c r="ZS16" s="74"/>
      <c r="ZT16" s="74"/>
      <c r="ZU16" s="74"/>
      <c r="ZV16" s="74"/>
      <c r="ZW16" s="74"/>
      <c r="ZX16" s="74"/>
      <c r="ZY16" s="74"/>
      <c r="ZZ16" s="74"/>
      <c r="AAA16" s="74"/>
      <c r="AAB16" s="74"/>
      <c r="AAC16" s="74"/>
      <c r="AAD16" s="74"/>
      <c r="AAE16" s="74"/>
      <c r="AAF16" s="74"/>
      <c r="AAG16" s="74"/>
      <c r="AAH16" s="74"/>
      <c r="AAI16" s="74"/>
      <c r="AAJ16" s="74"/>
      <c r="AAK16" s="74"/>
      <c r="AAL16" s="74"/>
      <c r="AAM16" s="74"/>
      <c r="AAN16" s="74"/>
      <c r="AAO16" s="74"/>
      <c r="AAP16" s="74"/>
      <c r="AAQ16" s="74"/>
      <c r="AAR16" s="74"/>
      <c r="AAS16" s="74"/>
      <c r="AAT16" s="74"/>
      <c r="AAU16" s="74"/>
      <c r="AAV16" s="74"/>
      <c r="AAW16" s="74"/>
      <c r="AAX16" s="74"/>
      <c r="AAY16" s="74"/>
      <c r="AAZ16" s="74"/>
      <c r="ABA16" s="74"/>
      <c r="ABB16" s="74"/>
      <c r="ABC16" s="74"/>
      <c r="ABD16" s="74"/>
      <c r="ABE16" s="74"/>
      <c r="ABF16" s="74"/>
      <c r="ABG16" s="74"/>
      <c r="ABH16" s="74"/>
      <c r="ABI16" s="74"/>
      <c r="ABJ16" s="74"/>
      <c r="ABK16" s="74"/>
      <c r="ABL16" s="74"/>
      <c r="ABM16" s="74"/>
      <c r="ABN16" s="74"/>
      <c r="ABO16" s="74"/>
      <c r="ABP16" s="74"/>
      <c r="ABQ16" s="74"/>
      <c r="ABR16" s="74"/>
      <c r="ABS16" s="74"/>
      <c r="ABT16" s="74"/>
      <c r="ABU16" s="74"/>
      <c r="ABV16" s="74"/>
      <c r="ABW16" s="74"/>
      <c r="ABX16" s="74"/>
      <c r="ABY16" s="74"/>
      <c r="ABZ16" s="74"/>
      <c r="ACA16" s="74"/>
      <c r="ACB16" s="74"/>
      <c r="ACC16" s="74"/>
      <c r="ACD16" s="74"/>
      <c r="ACE16" s="74"/>
      <c r="ACF16" s="74"/>
      <c r="ACG16" s="74"/>
      <c r="ACH16" s="74"/>
      <c r="ACI16" s="74"/>
      <c r="ACJ16" s="74"/>
      <c r="ACK16" s="74"/>
      <c r="ACL16" s="74"/>
      <c r="ACM16" s="74"/>
      <c r="ACN16" s="74"/>
      <c r="ACO16" s="74"/>
      <c r="ACP16" s="74"/>
      <c r="ACQ16" s="74"/>
      <c r="ACR16" s="74"/>
      <c r="ACS16" s="74"/>
      <c r="ACT16" s="74"/>
      <c r="ACU16" s="74"/>
      <c r="ACV16" s="74"/>
      <c r="ACW16" s="74"/>
      <c r="ACX16" s="74"/>
      <c r="ACY16" s="74"/>
      <c r="ACZ16" s="74"/>
      <c r="ADA16" s="74"/>
      <c r="ADB16" s="74"/>
      <c r="ADC16" s="74"/>
      <c r="ADD16" s="74"/>
      <c r="ADE16" s="74"/>
      <c r="ADF16" s="74"/>
      <c r="ADG16" s="74"/>
      <c r="ADH16" s="74"/>
      <c r="ADI16" s="74"/>
      <c r="ADJ16" s="74"/>
      <c r="ADK16" s="74"/>
      <c r="ADL16" s="74"/>
      <c r="ADM16" s="74"/>
      <c r="ADN16" s="74"/>
      <c r="ADO16" s="74"/>
      <c r="ADP16" s="74"/>
      <c r="ADQ16" s="74"/>
      <c r="ADR16" s="74"/>
      <c r="ADS16" s="74"/>
      <c r="ADT16" s="74"/>
      <c r="ADU16" s="74"/>
      <c r="ADV16" s="74"/>
      <c r="ADW16" s="74"/>
      <c r="ADX16" s="74"/>
      <c r="ADY16" s="74"/>
      <c r="ADZ16" s="74"/>
      <c r="AEA16" s="74"/>
      <c r="AEB16" s="74"/>
      <c r="AEC16" s="74"/>
      <c r="AED16" s="74"/>
      <c r="AEE16" s="74"/>
      <c r="AEF16" s="74"/>
      <c r="AEG16" s="74"/>
      <c r="AEH16" s="74"/>
      <c r="AEI16" s="74"/>
      <c r="AEJ16" s="74"/>
      <c r="AEK16" s="74"/>
      <c r="AEL16" s="74"/>
      <c r="AEM16" s="74"/>
      <c r="AEN16" s="74"/>
      <c r="AEO16" s="74"/>
      <c r="AEP16" s="74"/>
      <c r="AEQ16" s="74"/>
      <c r="AER16" s="74"/>
      <c r="AES16" s="74"/>
      <c r="AET16" s="74"/>
      <c r="AEU16" s="74"/>
      <c r="AEV16" s="74"/>
      <c r="AEW16" s="74"/>
      <c r="AEX16" s="74"/>
      <c r="AEY16" s="74"/>
      <c r="AEZ16" s="74"/>
      <c r="AFA16" s="74"/>
      <c r="AFB16" s="74"/>
      <c r="AFC16" s="74"/>
      <c r="AFD16" s="74"/>
      <c r="AFE16" s="74"/>
      <c r="AFF16" s="74"/>
      <c r="AFG16" s="74"/>
      <c r="AFH16" s="74"/>
      <c r="AFI16" s="74"/>
      <c r="AFJ16" s="74"/>
      <c r="AFK16" s="74"/>
      <c r="AFL16" s="74"/>
      <c r="AFM16" s="74"/>
      <c r="AFN16" s="74"/>
      <c r="AFO16" s="74"/>
      <c r="AFP16" s="74"/>
      <c r="AFQ16" s="74"/>
      <c r="AFR16" s="74"/>
      <c r="AFS16" s="74"/>
      <c r="AFT16" s="74"/>
      <c r="AFU16" s="74"/>
      <c r="AFV16" s="74"/>
      <c r="AFW16" s="74"/>
      <c r="AFX16" s="74"/>
      <c r="AFY16" s="74"/>
      <c r="AFZ16" s="74"/>
      <c r="AGA16" s="74"/>
      <c r="AGB16" s="74"/>
      <c r="AGC16" s="74"/>
      <c r="AGD16" s="74"/>
      <c r="AGE16" s="74"/>
      <c r="AGF16" s="74"/>
      <c r="AGG16" s="74"/>
      <c r="AGH16" s="74"/>
      <c r="AGI16" s="74"/>
      <c r="AGJ16" s="74"/>
      <c r="AGK16" s="74"/>
      <c r="AGL16" s="74"/>
      <c r="AGM16" s="74"/>
      <c r="AGN16" s="74"/>
      <c r="AGO16" s="74"/>
      <c r="AGP16" s="74"/>
      <c r="AGQ16" s="74"/>
      <c r="AGR16" s="74"/>
      <c r="AGS16" s="74"/>
      <c r="AGT16" s="74"/>
      <c r="AGU16" s="74"/>
      <c r="AGV16" s="74"/>
      <c r="AGW16" s="74"/>
      <c r="AGX16" s="74"/>
      <c r="AGY16" s="74"/>
      <c r="AGZ16" s="74"/>
      <c r="AHA16" s="74"/>
      <c r="AHB16" s="74"/>
      <c r="AHC16" s="74"/>
      <c r="AHD16" s="74"/>
      <c r="AHE16" s="74"/>
      <c r="AHF16" s="74"/>
      <c r="AHG16" s="74"/>
      <c r="AHH16" s="74"/>
      <c r="AHI16" s="74"/>
      <c r="AHJ16" s="74"/>
      <c r="AHK16" s="74"/>
      <c r="AHL16" s="74"/>
      <c r="AHM16" s="74"/>
      <c r="AHN16" s="74"/>
      <c r="AHO16" s="74"/>
      <c r="AHP16" s="74"/>
      <c r="AHQ16" s="74"/>
      <c r="AHR16" s="74"/>
      <c r="AHS16" s="74"/>
      <c r="AHT16" s="74"/>
      <c r="AHU16" s="74"/>
      <c r="AHV16" s="74"/>
      <c r="AHW16" s="74"/>
      <c r="AHX16" s="74"/>
      <c r="AHY16" s="74"/>
      <c r="AHZ16" s="74"/>
      <c r="AIA16" s="74"/>
      <c r="AIB16" s="74"/>
      <c r="AIC16" s="74"/>
      <c r="AID16" s="74"/>
      <c r="AIE16" s="74"/>
      <c r="AIF16" s="74"/>
      <c r="AIG16" s="74"/>
      <c r="AIH16" s="74"/>
      <c r="AII16" s="74"/>
      <c r="AIJ16" s="74"/>
      <c r="AIK16" s="74"/>
      <c r="AIL16" s="74"/>
      <c r="AIM16" s="74"/>
      <c r="AIN16" s="74"/>
      <c r="AIO16" s="74"/>
      <c r="AIP16" s="74"/>
      <c r="AIQ16" s="74"/>
      <c r="AIR16" s="74"/>
      <c r="AIS16" s="74"/>
      <c r="AIT16" s="74"/>
      <c r="AIU16" s="74"/>
      <c r="AIV16" s="74"/>
      <c r="AIW16" s="74"/>
      <c r="AIX16" s="74"/>
      <c r="AIY16" s="74"/>
      <c r="AIZ16" s="74"/>
      <c r="AJA16" s="74"/>
      <c r="AJB16" s="74"/>
      <c r="AJC16" s="74"/>
      <c r="AJD16" s="74"/>
      <c r="AJE16" s="74"/>
      <c r="AJF16" s="74"/>
      <c r="AJG16" s="74"/>
      <c r="AJH16" s="74"/>
      <c r="AJI16" s="74"/>
      <c r="AJJ16" s="74"/>
      <c r="AJK16" s="74"/>
      <c r="AJL16" s="74"/>
      <c r="AJM16" s="74"/>
      <c r="AJN16" s="74"/>
      <c r="AJO16" s="74"/>
      <c r="AJP16" s="74"/>
      <c r="AJQ16" s="74"/>
      <c r="AJR16" s="74"/>
      <c r="AJS16" s="74"/>
      <c r="AJT16" s="74"/>
      <c r="AJU16" s="74"/>
      <c r="AJV16" s="74"/>
      <c r="AJW16" s="74"/>
      <c r="AJX16" s="74"/>
      <c r="AJY16" s="74"/>
      <c r="AJZ16" s="74"/>
      <c r="AKA16" s="74"/>
      <c r="AKB16" s="74"/>
      <c r="AKC16" s="74"/>
      <c r="AKD16" s="74"/>
      <c r="AKE16" s="74"/>
      <c r="AKF16" s="74"/>
      <c r="AKG16" s="74"/>
      <c r="AKH16" s="74"/>
      <c r="AKI16" s="74"/>
      <c r="AKJ16" s="74"/>
      <c r="AKK16" s="74"/>
      <c r="AKL16" s="74"/>
      <c r="AKM16" s="74"/>
      <c r="AKN16" s="74"/>
      <c r="AKO16" s="74"/>
      <c r="AKP16" s="74"/>
      <c r="AKQ16" s="74"/>
      <c r="AKR16" s="74"/>
      <c r="AKS16" s="74"/>
      <c r="AKT16" s="74"/>
      <c r="AKU16" s="74"/>
      <c r="AKV16" s="74"/>
      <c r="AKW16" s="74"/>
      <c r="AKX16" s="74"/>
      <c r="AKY16" s="74"/>
      <c r="AKZ16" s="74"/>
      <c r="ALA16" s="74"/>
      <c r="ALB16" s="74"/>
      <c r="ALC16" s="74"/>
      <c r="ALD16" s="74"/>
      <c r="ALE16" s="74"/>
      <c r="ALF16" s="74"/>
      <c r="ALG16" s="74"/>
      <c r="ALH16" s="74"/>
      <c r="ALI16" s="74"/>
      <c r="ALJ16" s="74"/>
      <c r="ALK16" s="74"/>
      <c r="ALL16" s="74"/>
      <c r="ALM16" s="74"/>
      <c r="ALN16" s="74"/>
      <c r="ALO16" s="74"/>
      <c r="ALP16" s="74"/>
      <c r="ALQ16" s="74"/>
      <c r="ALR16" s="74"/>
      <c r="ALS16" s="74"/>
      <c r="ALT16" s="74"/>
      <c r="ALU16" s="74"/>
      <c r="ALV16" s="74"/>
      <c r="ALW16" s="74"/>
      <c r="ALX16" s="74"/>
      <c r="ALY16" s="74"/>
      <c r="ALZ16" s="74"/>
      <c r="AMA16" s="74"/>
      <c r="AMB16" s="74"/>
      <c r="AMC16" s="74"/>
      <c r="AMD16" s="74"/>
      <c r="AME16" s="74"/>
      <c r="AMF16" s="74"/>
      <c r="AMG16" s="74"/>
      <c r="AMH16" s="74"/>
      <c r="AMI16" s="74"/>
    </row>
    <row r="17" spans="1:1024" s="74" customFormat="1">
      <c r="A17" s="75" t="s">
        <v>170</v>
      </c>
    </row>
    <row r="18" spans="1:1024" s="74" customFormat="1"/>
    <row r="19" spans="1:1024" ht="30">
      <c r="A19" s="75" t="s">
        <v>74</v>
      </c>
      <c r="B19" s="77" t="s">
        <v>81</v>
      </c>
      <c r="C19" s="77" t="s">
        <v>58</v>
      </c>
      <c r="D19" s="75" t="s">
        <v>82</v>
      </c>
      <c r="E19" s="77" t="s">
        <v>83</v>
      </c>
      <c r="F19" s="77" t="s">
        <v>84</v>
      </c>
      <c r="G19" s="77" t="s">
        <v>117</v>
      </c>
      <c r="H19" s="77" t="s">
        <v>69</v>
      </c>
      <c r="AMJ19" s="59"/>
    </row>
    <row r="20" spans="1:1024" ht="30">
      <c r="A20" s="82" t="s">
        <v>10</v>
      </c>
      <c r="B20" s="79">
        <f>'KESZI mérleg'!E23-E30</f>
        <v>233140495</v>
      </c>
      <c r="C20" s="83">
        <f>'KESZI mérleg'!E38+'KESZI mérleg'!E39+'KESZI mérleg'!E40+'KESZI mérleg'!E41+'KESZI mérleg'!E42+'KESZI mérleg'!E43+'KESZI mérleg'!E44+'KESZI mérleg'!E45+'KESZI mérleg'!E47+'KESZI mérleg'!E49+'KESZI mérleg'!E53+'KESZI mérleg'!E52</f>
        <v>298983815</v>
      </c>
      <c r="D20" s="83">
        <f>'KESZI mérleg'!E46+'KESZI mérleg'!E48</f>
        <v>76668688</v>
      </c>
      <c r="E20" s="79">
        <f>'KESZI mérleg'!E50+'KESZI mérleg'!E26</f>
        <v>29820007</v>
      </c>
      <c r="F20" s="83"/>
      <c r="G20" s="83">
        <f>'KESZI mérleg'!E31-E29</f>
        <v>0</v>
      </c>
      <c r="H20" s="79">
        <f>SUM(B20:G20)</f>
        <v>638613005</v>
      </c>
      <c r="AMJ20" s="59"/>
    </row>
    <row r="21" spans="1:1024" ht="15.75">
      <c r="A21" s="78" t="s">
        <v>144</v>
      </c>
      <c r="B21" s="79">
        <f>'CSGYK mérleg'!D21-E33</f>
        <v>3073018</v>
      </c>
      <c r="C21" s="83">
        <f>'CSGYK mérleg'!D34+'CSGYK mérleg'!D37+'CSGYK mérleg'!D42+'CSGYK mérleg'!D43+1134000+'CSGYK mérleg'!D41</f>
        <v>123283644</v>
      </c>
      <c r="D21" s="83">
        <f>'CSGYK mérleg'!D35+5462423</f>
        <v>39000156</v>
      </c>
      <c r="E21" s="83">
        <f>'CSGYK mérleg'!D36-5462423+'CSGYK mérleg'!D40+'CSGYK mérleg'!D24-1134000</f>
        <v>9594909</v>
      </c>
      <c r="F21" s="83">
        <v>0</v>
      </c>
      <c r="G21" s="79">
        <f>'CSGYK mérleg'!D29-E32</f>
        <v>0</v>
      </c>
      <c r="H21" s="79">
        <f>SUM(B21:G21)</f>
        <v>174951727</v>
      </c>
      <c r="AMJ21" s="59"/>
    </row>
    <row r="22" spans="1:1024" ht="15.75">
      <c r="A22" s="78" t="s">
        <v>8</v>
      </c>
      <c r="B22" s="79">
        <f>'Társulás mérleg'!D24</f>
        <v>11191234</v>
      </c>
      <c r="C22" s="79">
        <v>0</v>
      </c>
      <c r="D22" s="79">
        <v>0</v>
      </c>
      <c r="E22" s="79"/>
      <c r="F22" s="79">
        <v>0</v>
      </c>
      <c r="G22" s="79">
        <f>'Társulás mérleg'!D33</f>
        <v>37824499</v>
      </c>
      <c r="H22" s="79">
        <f>SUM(B22:G22)</f>
        <v>49015733</v>
      </c>
      <c r="AMJ22" s="59"/>
    </row>
    <row r="23" spans="1:1024" ht="15.75">
      <c r="A23" s="84" t="s">
        <v>80</v>
      </c>
      <c r="B23" s="85">
        <f t="shared" ref="B23:H23" si="1">SUM(B20:B22)</f>
        <v>247404747</v>
      </c>
      <c r="C23" s="85">
        <f t="shared" si="1"/>
        <v>422267459</v>
      </c>
      <c r="D23" s="85">
        <f t="shared" si="1"/>
        <v>115668844</v>
      </c>
      <c r="E23" s="85">
        <f t="shared" si="1"/>
        <v>39414916</v>
      </c>
      <c r="F23" s="85">
        <f t="shared" si="1"/>
        <v>0</v>
      </c>
      <c r="G23" s="85">
        <f t="shared" si="1"/>
        <v>37824499</v>
      </c>
      <c r="H23" s="85">
        <f t="shared" si="1"/>
        <v>862580465</v>
      </c>
      <c r="AMJ23" s="59"/>
    </row>
    <row r="24" spans="1:1024" s="50" customFormat="1" ht="15.75">
      <c r="A24" s="77"/>
      <c r="B24" s="86"/>
      <c r="C24" s="86"/>
      <c r="D24" s="86"/>
      <c r="E24" s="86"/>
      <c r="F24" s="86"/>
      <c r="G24" s="86"/>
      <c r="H24" s="86"/>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74"/>
      <c r="CH24" s="74"/>
      <c r="CI24" s="74"/>
      <c r="CJ24" s="74"/>
      <c r="CK24" s="74"/>
      <c r="CL24" s="74"/>
      <c r="CM24" s="74"/>
      <c r="CN24" s="74"/>
      <c r="CO24" s="74"/>
      <c r="CP24" s="74"/>
      <c r="CQ24" s="74"/>
      <c r="CR24" s="74"/>
      <c r="CS24" s="74"/>
      <c r="CT24" s="74"/>
      <c r="CU24" s="74"/>
      <c r="CV24" s="74"/>
      <c r="CW24" s="74"/>
      <c r="CX24" s="74"/>
      <c r="CY24" s="74"/>
      <c r="CZ24" s="74"/>
      <c r="DA24" s="74"/>
      <c r="DB24" s="74"/>
      <c r="DC24" s="74"/>
      <c r="DD24" s="74"/>
      <c r="DE24" s="74"/>
      <c r="DF24" s="74"/>
      <c r="DG24" s="74"/>
      <c r="DH24" s="74"/>
      <c r="DI24" s="74"/>
      <c r="DJ24" s="74"/>
      <c r="DK24" s="74"/>
      <c r="DL24" s="74"/>
      <c r="DM24" s="74"/>
      <c r="DN24" s="74"/>
      <c r="DO24" s="74"/>
      <c r="DP24" s="74"/>
      <c r="DQ24" s="74"/>
      <c r="DR24" s="74"/>
      <c r="DS24" s="74"/>
      <c r="DT24" s="74"/>
      <c r="DU24" s="74"/>
      <c r="DV24" s="74"/>
      <c r="DW24" s="74"/>
      <c r="DX24" s="74"/>
      <c r="DY24" s="74"/>
      <c r="DZ24" s="74"/>
      <c r="EA24" s="74"/>
      <c r="EB24" s="74"/>
      <c r="EC24" s="74"/>
      <c r="ED24" s="74"/>
      <c r="EE24" s="74"/>
      <c r="EF24" s="74"/>
      <c r="EG24" s="74"/>
      <c r="EH24" s="74"/>
      <c r="EI24" s="74"/>
      <c r="EJ24" s="74"/>
      <c r="EK24" s="74"/>
      <c r="EL24" s="74"/>
      <c r="EM24" s="74"/>
      <c r="EN24" s="74"/>
      <c r="EO24" s="74"/>
      <c r="EP24" s="74"/>
      <c r="EQ24" s="74"/>
      <c r="ER24" s="74"/>
      <c r="ES24" s="74"/>
      <c r="ET24" s="74"/>
      <c r="EU24" s="74"/>
      <c r="EV24" s="74"/>
      <c r="EW24" s="74"/>
      <c r="EX24" s="74"/>
      <c r="EY24" s="74"/>
      <c r="EZ24" s="74"/>
      <c r="FA24" s="74"/>
      <c r="FB24" s="74"/>
      <c r="FC24" s="74"/>
      <c r="FD24" s="74"/>
      <c r="FE24" s="74"/>
      <c r="FF24" s="74"/>
      <c r="FG24" s="74"/>
      <c r="FH24" s="74"/>
      <c r="FI24" s="74"/>
      <c r="FJ24" s="74"/>
      <c r="FK24" s="74"/>
      <c r="FL24" s="74"/>
      <c r="FM24" s="74"/>
      <c r="FN24" s="74"/>
      <c r="FO24" s="74"/>
      <c r="FP24" s="74"/>
      <c r="FQ24" s="74"/>
      <c r="FR24" s="74"/>
      <c r="FS24" s="74"/>
      <c r="FT24" s="74"/>
      <c r="FU24" s="74"/>
      <c r="FV24" s="74"/>
      <c r="FW24" s="74"/>
      <c r="FX24" s="74"/>
      <c r="FY24" s="74"/>
      <c r="FZ24" s="74"/>
      <c r="GA24" s="74"/>
      <c r="GB24" s="74"/>
      <c r="GC24" s="74"/>
      <c r="GD24" s="74"/>
      <c r="GE24" s="74"/>
      <c r="GF24" s="74"/>
      <c r="GG24" s="74"/>
      <c r="GH24" s="74"/>
      <c r="GI24" s="74"/>
      <c r="GJ24" s="74"/>
      <c r="GK24" s="74"/>
      <c r="GL24" s="74"/>
      <c r="GM24" s="74"/>
      <c r="GN24" s="74"/>
      <c r="GO24" s="74"/>
      <c r="GP24" s="74"/>
      <c r="GQ24" s="74"/>
      <c r="GR24" s="74"/>
      <c r="GS24" s="74"/>
      <c r="GT24" s="74"/>
      <c r="GU24" s="74"/>
      <c r="GV24" s="74"/>
      <c r="GW24" s="74"/>
      <c r="GX24" s="74"/>
      <c r="GY24" s="74"/>
      <c r="GZ24" s="74"/>
      <c r="HA24" s="74"/>
      <c r="HB24" s="74"/>
      <c r="HC24" s="74"/>
      <c r="HD24" s="74"/>
      <c r="HE24" s="74"/>
      <c r="HF24" s="74"/>
      <c r="HG24" s="74"/>
      <c r="HH24" s="74"/>
      <c r="HI24" s="74"/>
      <c r="HJ24" s="74"/>
      <c r="HK24" s="74"/>
      <c r="HL24" s="74"/>
      <c r="HM24" s="74"/>
      <c r="HN24" s="74"/>
      <c r="HO24" s="74"/>
      <c r="HP24" s="74"/>
      <c r="HQ24" s="74"/>
      <c r="HR24" s="74"/>
      <c r="HS24" s="74"/>
      <c r="HT24" s="74"/>
      <c r="HU24" s="74"/>
      <c r="HV24" s="74"/>
      <c r="HW24" s="74"/>
      <c r="HX24" s="74"/>
      <c r="HY24" s="74"/>
      <c r="HZ24" s="74"/>
      <c r="IA24" s="74"/>
      <c r="IB24" s="74"/>
      <c r="IC24" s="74"/>
      <c r="ID24" s="74"/>
      <c r="IE24" s="74"/>
      <c r="IF24" s="74"/>
      <c r="IG24" s="74"/>
      <c r="IH24" s="74"/>
      <c r="II24" s="74"/>
      <c r="IJ24" s="74"/>
      <c r="IK24" s="74"/>
      <c r="IL24" s="74"/>
      <c r="IM24" s="74"/>
      <c r="IN24" s="74"/>
      <c r="IO24" s="74"/>
      <c r="IP24" s="74"/>
      <c r="IQ24" s="74"/>
      <c r="IR24" s="74"/>
      <c r="IS24" s="74"/>
      <c r="IT24" s="74"/>
      <c r="IU24" s="74"/>
      <c r="IV24" s="74"/>
      <c r="IW24" s="74"/>
      <c r="IX24" s="74"/>
      <c r="IY24" s="74"/>
      <c r="IZ24" s="74"/>
      <c r="JA24" s="74"/>
      <c r="JB24" s="74"/>
      <c r="JC24" s="74"/>
      <c r="JD24" s="74"/>
      <c r="JE24" s="74"/>
      <c r="JF24" s="74"/>
      <c r="JG24" s="74"/>
      <c r="JH24" s="74"/>
      <c r="JI24" s="74"/>
      <c r="JJ24" s="74"/>
      <c r="JK24" s="74"/>
      <c r="JL24" s="74"/>
      <c r="JM24" s="74"/>
      <c r="JN24" s="74"/>
      <c r="JO24" s="74"/>
      <c r="JP24" s="74"/>
      <c r="JQ24" s="74"/>
      <c r="JR24" s="74"/>
      <c r="JS24" s="74"/>
      <c r="JT24" s="74"/>
      <c r="JU24" s="74"/>
      <c r="JV24" s="74"/>
      <c r="JW24" s="74"/>
      <c r="JX24" s="74"/>
      <c r="JY24" s="74"/>
      <c r="JZ24" s="74"/>
      <c r="KA24" s="74"/>
      <c r="KB24" s="74"/>
      <c r="KC24" s="74"/>
      <c r="KD24" s="74"/>
      <c r="KE24" s="74"/>
      <c r="KF24" s="74"/>
      <c r="KG24" s="74"/>
      <c r="KH24" s="74"/>
      <c r="KI24" s="74"/>
      <c r="KJ24" s="74"/>
      <c r="KK24" s="74"/>
      <c r="KL24" s="74"/>
      <c r="KM24" s="74"/>
      <c r="KN24" s="74"/>
      <c r="KO24" s="74"/>
      <c r="KP24" s="74"/>
      <c r="KQ24" s="74"/>
      <c r="KR24" s="74"/>
      <c r="KS24" s="74"/>
      <c r="KT24" s="74"/>
      <c r="KU24" s="74"/>
      <c r="KV24" s="74"/>
      <c r="KW24" s="74"/>
      <c r="KX24" s="74"/>
      <c r="KY24" s="74"/>
      <c r="KZ24" s="74"/>
      <c r="LA24" s="74"/>
      <c r="LB24" s="74"/>
      <c r="LC24" s="74"/>
      <c r="LD24" s="74"/>
      <c r="LE24" s="74"/>
      <c r="LF24" s="74"/>
      <c r="LG24" s="74"/>
      <c r="LH24" s="74"/>
      <c r="LI24" s="74"/>
      <c r="LJ24" s="74"/>
      <c r="LK24" s="74"/>
      <c r="LL24" s="74"/>
      <c r="LM24" s="74"/>
      <c r="LN24" s="74"/>
      <c r="LO24" s="74"/>
      <c r="LP24" s="74"/>
      <c r="LQ24" s="74"/>
      <c r="LR24" s="74"/>
      <c r="LS24" s="74"/>
      <c r="LT24" s="74"/>
      <c r="LU24" s="74"/>
      <c r="LV24" s="74"/>
      <c r="LW24" s="74"/>
      <c r="LX24" s="74"/>
      <c r="LY24" s="74"/>
      <c r="LZ24" s="74"/>
      <c r="MA24" s="74"/>
      <c r="MB24" s="74"/>
      <c r="MC24" s="74"/>
      <c r="MD24" s="74"/>
      <c r="ME24" s="74"/>
      <c r="MF24" s="74"/>
      <c r="MG24" s="74"/>
      <c r="MH24" s="74"/>
      <c r="MI24" s="74"/>
      <c r="MJ24" s="74"/>
      <c r="MK24" s="74"/>
      <c r="ML24" s="74"/>
      <c r="MM24" s="74"/>
      <c r="MN24" s="74"/>
      <c r="MO24" s="74"/>
      <c r="MP24" s="74"/>
      <c r="MQ24" s="74"/>
      <c r="MR24" s="74"/>
      <c r="MS24" s="74"/>
      <c r="MT24" s="74"/>
      <c r="MU24" s="74"/>
      <c r="MV24" s="74"/>
      <c r="MW24" s="74"/>
      <c r="MX24" s="74"/>
      <c r="MY24" s="74"/>
      <c r="MZ24" s="74"/>
      <c r="NA24" s="74"/>
      <c r="NB24" s="74"/>
      <c r="NC24" s="74"/>
      <c r="ND24" s="74"/>
      <c r="NE24" s="74"/>
      <c r="NF24" s="74"/>
      <c r="NG24" s="74"/>
      <c r="NH24" s="74"/>
      <c r="NI24" s="74"/>
      <c r="NJ24" s="74"/>
      <c r="NK24" s="74"/>
      <c r="NL24" s="74"/>
      <c r="NM24" s="74"/>
      <c r="NN24" s="74"/>
      <c r="NO24" s="74"/>
      <c r="NP24" s="74"/>
      <c r="NQ24" s="74"/>
      <c r="NR24" s="74"/>
      <c r="NS24" s="74"/>
      <c r="NT24" s="74"/>
      <c r="NU24" s="74"/>
      <c r="NV24" s="74"/>
      <c r="NW24" s="74"/>
      <c r="NX24" s="74"/>
      <c r="NY24" s="74"/>
      <c r="NZ24" s="74"/>
      <c r="OA24" s="74"/>
      <c r="OB24" s="74"/>
      <c r="OC24" s="74"/>
      <c r="OD24" s="74"/>
      <c r="OE24" s="74"/>
      <c r="OF24" s="74"/>
      <c r="OG24" s="74"/>
      <c r="OH24" s="74"/>
      <c r="OI24" s="74"/>
      <c r="OJ24" s="74"/>
      <c r="OK24" s="74"/>
      <c r="OL24" s="74"/>
      <c r="OM24" s="74"/>
      <c r="ON24" s="74"/>
      <c r="OO24" s="74"/>
      <c r="OP24" s="74"/>
      <c r="OQ24" s="74"/>
      <c r="OR24" s="74"/>
      <c r="OS24" s="74"/>
      <c r="OT24" s="74"/>
      <c r="OU24" s="74"/>
      <c r="OV24" s="74"/>
      <c r="OW24" s="74"/>
      <c r="OX24" s="74"/>
      <c r="OY24" s="74"/>
      <c r="OZ24" s="74"/>
      <c r="PA24" s="74"/>
      <c r="PB24" s="74"/>
      <c r="PC24" s="74"/>
      <c r="PD24" s="74"/>
      <c r="PE24" s="74"/>
      <c r="PF24" s="74"/>
      <c r="PG24" s="74"/>
      <c r="PH24" s="74"/>
      <c r="PI24" s="74"/>
      <c r="PJ24" s="74"/>
      <c r="PK24" s="74"/>
      <c r="PL24" s="74"/>
      <c r="PM24" s="74"/>
      <c r="PN24" s="74"/>
      <c r="PO24" s="74"/>
      <c r="PP24" s="74"/>
      <c r="PQ24" s="74"/>
      <c r="PR24" s="74"/>
      <c r="PS24" s="74"/>
      <c r="PT24" s="74"/>
      <c r="PU24" s="74"/>
      <c r="PV24" s="74"/>
      <c r="PW24" s="74"/>
      <c r="PX24" s="74"/>
      <c r="PY24" s="74"/>
      <c r="PZ24" s="74"/>
      <c r="QA24" s="74"/>
      <c r="QB24" s="74"/>
      <c r="QC24" s="74"/>
      <c r="QD24" s="74"/>
      <c r="QE24" s="74"/>
      <c r="QF24" s="74"/>
      <c r="QG24" s="74"/>
      <c r="QH24" s="74"/>
      <c r="QI24" s="74"/>
      <c r="QJ24" s="74"/>
      <c r="QK24" s="74"/>
      <c r="QL24" s="74"/>
      <c r="QM24" s="74"/>
      <c r="QN24" s="74"/>
      <c r="QO24" s="74"/>
      <c r="QP24" s="74"/>
      <c r="QQ24" s="74"/>
      <c r="QR24" s="74"/>
      <c r="QS24" s="74"/>
      <c r="QT24" s="74"/>
      <c r="QU24" s="74"/>
      <c r="QV24" s="74"/>
      <c r="QW24" s="74"/>
      <c r="QX24" s="74"/>
      <c r="QY24" s="74"/>
      <c r="QZ24" s="74"/>
      <c r="RA24" s="74"/>
      <c r="RB24" s="74"/>
      <c r="RC24" s="74"/>
      <c r="RD24" s="74"/>
      <c r="RE24" s="74"/>
      <c r="RF24" s="74"/>
      <c r="RG24" s="74"/>
      <c r="RH24" s="74"/>
      <c r="RI24" s="74"/>
      <c r="RJ24" s="74"/>
      <c r="RK24" s="74"/>
      <c r="RL24" s="74"/>
      <c r="RM24" s="74"/>
      <c r="RN24" s="74"/>
      <c r="RO24" s="74"/>
      <c r="RP24" s="74"/>
      <c r="RQ24" s="74"/>
      <c r="RR24" s="74"/>
      <c r="RS24" s="74"/>
      <c r="RT24" s="74"/>
      <c r="RU24" s="74"/>
      <c r="RV24" s="74"/>
      <c r="RW24" s="74"/>
      <c r="RX24" s="74"/>
      <c r="RY24" s="74"/>
      <c r="RZ24" s="74"/>
      <c r="SA24" s="74"/>
      <c r="SB24" s="74"/>
      <c r="SC24" s="74"/>
      <c r="SD24" s="74"/>
      <c r="SE24" s="74"/>
      <c r="SF24" s="74"/>
      <c r="SG24" s="74"/>
      <c r="SH24" s="74"/>
      <c r="SI24" s="74"/>
      <c r="SJ24" s="74"/>
      <c r="SK24" s="74"/>
      <c r="SL24" s="74"/>
      <c r="SM24" s="74"/>
      <c r="SN24" s="74"/>
      <c r="SO24" s="74"/>
      <c r="SP24" s="74"/>
      <c r="SQ24" s="74"/>
      <c r="SR24" s="74"/>
      <c r="SS24" s="74"/>
      <c r="ST24" s="74"/>
      <c r="SU24" s="74"/>
      <c r="SV24" s="74"/>
      <c r="SW24" s="74"/>
      <c r="SX24" s="74"/>
      <c r="SY24" s="74"/>
      <c r="SZ24" s="74"/>
      <c r="TA24" s="74"/>
      <c r="TB24" s="74"/>
      <c r="TC24" s="74"/>
      <c r="TD24" s="74"/>
      <c r="TE24" s="74"/>
      <c r="TF24" s="74"/>
      <c r="TG24" s="74"/>
      <c r="TH24" s="74"/>
      <c r="TI24" s="74"/>
      <c r="TJ24" s="74"/>
      <c r="TK24" s="74"/>
      <c r="TL24" s="74"/>
      <c r="TM24" s="74"/>
      <c r="TN24" s="74"/>
      <c r="TO24" s="74"/>
      <c r="TP24" s="74"/>
      <c r="TQ24" s="74"/>
      <c r="TR24" s="74"/>
      <c r="TS24" s="74"/>
      <c r="TT24" s="74"/>
      <c r="TU24" s="74"/>
      <c r="TV24" s="74"/>
      <c r="TW24" s="74"/>
      <c r="TX24" s="74"/>
      <c r="TY24" s="74"/>
      <c r="TZ24" s="74"/>
      <c r="UA24" s="74"/>
      <c r="UB24" s="74"/>
      <c r="UC24" s="74"/>
      <c r="UD24" s="74"/>
      <c r="UE24" s="74"/>
      <c r="UF24" s="74"/>
      <c r="UG24" s="74"/>
      <c r="UH24" s="74"/>
      <c r="UI24" s="74"/>
      <c r="UJ24" s="74"/>
      <c r="UK24" s="74"/>
      <c r="UL24" s="74"/>
      <c r="UM24" s="74"/>
      <c r="UN24" s="74"/>
      <c r="UO24" s="74"/>
      <c r="UP24" s="74"/>
      <c r="UQ24" s="74"/>
      <c r="UR24" s="74"/>
      <c r="US24" s="74"/>
      <c r="UT24" s="74"/>
      <c r="UU24" s="74"/>
      <c r="UV24" s="74"/>
      <c r="UW24" s="74"/>
      <c r="UX24" s="74"/>
      <c r="UY24" s="74"/>
      <c r="UZ24" s="74"/>
      <c r="VA24" s="74"/>
      <c r="VB24" s="74"/>
      <c r="VC24" s="74"/>
      <c r="VD24" s="74"/>
      <c r="VE24" s="74"/>
      <c r="VF24" s="74"/>
      <c r="VG24" s="74"/>
      <c r="VH24" s="74"/>
      <c r="VI24" s="74"/>
      <c r="VJ24" s="74"/>
      <c r="VK24" s="74"/>
      <c r="VL24" s="74"/>
      <c r="VM24" s="74"/>
      <c r="VN24" s="74"/>
      <c r="VO24" s="74"/>
      <c r="VP24" s="74"/>
      <c r="VQ24" s="74"/>
      <c r="VR24" s="74"/>
      <c r="VS24" s="74"/>
      <c r="VT24" s="74"/>
      <c r="VU24" s="74"/>
      <c r="VV24" s="74"/>
      <c r="VW24" s="74"/>
      <c r="VX24" s="74"/>
      <c r="VY24" s="74"/>
      <c r="VZ24" s="74"/>
      <c r="WA24" s="74"/>
      <c r="WB24" s="74"/>
      <c r="WC24" s="74"/>
      <c r="WD24" s="74"/>
      <c r="WE24" s="74"/>
      <c r="WF24" s="74"/>
      <c r="WG24" s="74"/>
      <c r="WH24" s="74"/>
      <c r="WI24" s="74"/>
      <c r="WJ24" s="74"/>
      <c r="WK24" s="74"/>
      <c r="WL24" s="74"/>
      <c r="WM24" s="74"/>
      <c r="WN24" s="74"/>
      <c r="WO24" s="74"/>
      <c r="WP24" s="74"/>
      <c r="WQ24" s="74"/>
      <c r="WR24" s="74"/>
      <c r="WS24" s="74"/>
      <c r="WT24" s="74"/>
      <c r="WU24" s="74"/>
      <c r="WV24" s="74"/>
      <c r="WW24" s="74"/>
      <c r="WX24" s="74"/>
      <c r="WY24" s="74"/>
      <c r="WZ24" s="74"/>
      <c r="XA24" s="74"/>
      <c r="XB24" s="74"/>
      <c r="XC24" s="74"/>
      <c r="XD24" s="74"/>
      <c r="XE24" s="74"/>
      <c r="XF24" s="74"/>
      <c r="XG24" s="74"/>
      <c r="XH24" s="74"/>
      <c r="XI24" s="74"/>
      <c r="XJ24" s="74"/>
      <c r="XK24" s="74"/>
      <c r="XL24" s="74"/>
      <c r="XM24" s="74"/>
      <c r="XN24" s="74"/>
      <c r="XO24" s="74"/>
      <c r="XP24" s="74"/>
      <c r="XQ24" s="74"/>
      <c r="XR24" s="74"/>
      <c r="XS24" s="74"/>
      <c r="XT24" s="74"/>
      <c r="XU24" s="74"/>
      <c r="XV24" s="74"/>
      <c r="XW24" s="74"/>
      <c r="XX24" s="74"/>
      <c r="XY24" s="74"/>
      <c r="XZ24" s="74"/>
      <c r="YA24" s="74"/>
      <c r="YB24" s="74"/>
      <c r="YC24" s="74"/>
      <c r="YD24" s="74"/>
      <c r="YE24" s="74"/>
      <c r="YF24" s="74"/>
      <c r="YG24" s="74"/>
      <c r="YH24" s="74"/>
      <c r="YI24" s="74"/>
      <c r="YJ24" s="74"/>
      <c r="YK24" s="74"/>
      <c r="YL24" s="74"/>
      <c r="YM24" s="74"/>
      <c r="YN24" s="74"/>
      <c r="YO24" s="74"/>
      <c r="YP24" s="74"/>
      <c r="YQ24" s="74"/>
      <c r="YR24" s="74"/>
      <c r="YS24" s="74"/>
      <c r="YT24" s="74"/>
      <c r="YU24" s="74"/>
      <c r="YV24" s="74"/>
      <c r="YW24" s="74"/>
      <c r="YX24" s="74"/>
      <c r="YY24" s="74"/>
      <c r="YZ24" s="74"/>
      <c r="ZA24" s="74"/>
      <c r="ZB24" s="74"/>
      <c r="ZC24" s="74"/>
      <c r="ZD24" s="74"/>
      <c r="ZE24" s="74"/>
      <c r="ZF24" s="74"/>
      <c r="ZG24" s="74"/>
      <c r="ZH24" s="74"/>
      <c r="ZI24" s="74"/>
      <c r="ZJ24" s="74"/>
      <c r="ZK24" s="74"/>
      <c r="ZL24" s="74"/>
      <c r="ZM24" s="74"/>
      <c r="ZN24" s="74"/>
      <c r="ZO24" s="74"/>
      <c r="ZP24" s="74"/>
      <c r="ZQ24" s="74"/>
      <c r="ZR24" s="74"/>
      <c r="ZS24" s="74"/>
      <c r="ZT24" s="74"/>
      <c r="ZU24" s="74"/>
      <c r="ZV24" s="74"/>
      <c r="ZW24" s="74"/>
      <c r="ZX24" s="74"/>
      <c r="ZY24" s="74"/>
      <c r="ZZ24" s="74"/>
      <c r="AAA24" s="74"/>
      <c r="AAB24" s="74"/>
      <c r="AAC24" s="74"/>
      <c r="AAD24" s="74"/>
      <c r="AAE24" s="74"/>
      <c r="AAF24" s="74"/>
      <c r="AAG24" s="74"/>
      <c r="AAH24" s="74"/>
      <c r="AAI24" s="74"/>
      <c r="AAJ24" s="74"/>
      <c r="AAK24" s="74"/>
      <c r="AAL24" s="74"/>
      <c r="AAM24" s="74"/>
      <c r="AAN24" s="74"/>
      <c r="AAO24" s="74"/>
      <c r="AAP24" s="74"/>
      <c r="AAQ24" s="74"/>
      <c r="AAR24" s="74"/>
      <c r="AAS24" s="74"/>
      <c r="AAT24" s="74"/>
      <c r="AAU24" s="74"/>
      <c r="AAV24" s="74"/>
      <c r="AAW24" s="74"/>
      <c r="AAX24" s="74"/>
      <c r="AAY24" s="74"/>
      <c r="AAZ24" s="74"/>
      <c r="ABA24" s="74"/>
      <c r="ABB24" s="74"/>
      <c r="ABC24" s="74"/>
      <c r="ABD24" s="74"/>
      <c r="ABE24" s="74"/>
      <c r="ABF24" s="74"/>
      <c r="ABG24" s="74"/>
      <c r="ABH24" s="74"/>
      <c r="ABI24" s="74"/>
      <c r="ABJ24" s="74"/>
      <c r="ABK24" s="74"/>
      <c r="ABL24" s="74"/>
      <c r="ABM24" s="74"/>
      <c r="ABN24" s="74"/>
      <c r="ABO24" s="74"/>
      <c r="ABP24" s="74"/>
      <c r="ABQ24" s="74"/>
      <c r="ABR24" s="74"/>
      <c r="ABS24" s="74"/>
      <c r="ABT24" s="74"/>
      <c r="ABU24" s="74"/>
      <c r="ABV24" s="74"/>
      <c r="ABW24" s="74"/>
      <c r="ABX24" s="74"/>
      <c r="ABY24" s="74"/>
      <c r="ABZ24" s="74"/>
      <c r="ACA24" s="74"/>
      <c r="ACB24" s="74"/>
      <c r="ACC24" s="74"/>
      <c r="ACD24" s="74"/>
      <c r="ACE24" s="74"/>
      <c r="ACF24" s="74"/>
      <c r="ACG24" s="74"/>
      <c r="ACH24" s="74"/>
      <c r="ACI24" s="74"/>
      <c r="ACJ24" s="74"/>
      <c r="ACK24" s="74"/>
      <c r="ACL24" s="74"/>
      <c r="ACM24" s="74"/>
      <c r="ACN24" s="74"/>
      <c r="ACO24" s="74"/>
      <c r="ACP24" s="74"/>
      <c r="ACQ24" s="74"/>
      <c r="ACR24" s="74"/>
      <c r="ACS24" s="74"/>
      <c r="ACT24" s="74"/>
      <c r="ACU24" s="74"/>
      <c r="ACV24" s="74"/>
      <c r="ACW24" s="74"/>
      <c r="ACX24" s="74"/>
      <c r="ACY24" s="74"/>
      <c r="ACZ24" s="74"/>
      <c r="ADA24" s="74"/>
      <c r="ADB24" s="74"/>
      <c r="ADC24" s="74"/>
      <c r="ADD24" s="74"/>
      <c r="ADE24" s="74"/>
      <c r="ADF24" s="74"/>
      <c r="ADG24" s="74"/>
      <c r="ADH24" s="74"/>
      <c r="ADI24" s="74"/>
      <c r="ADJ24" s="74"/>
      <c r="ADK24" s="74"/>
      <c r="ADL24" s="74"/>
      <c r="ADM24" s="74"/>
      <c r="ADN24" s="74"/>
      <c r="ADO24" s="74"/>
      <c r="ADP24" s="74"/>
      <c r="ADQ24" s="74"/>
      <c r="ADR24" s="74"/>
      <c r="ADS24" s="74"/>
      <c r="ADT24" s="74"/>
      <c r="ADU24" s="74"/>
      <c r="ADV24" s="74"/>
      <c r="ADW24" s="74"/>
      <c r="ADX24" s="74"/>
      <c r="ADY24" s="74"/>
      <c r="ADZ24" s="74"/>
      <c r="AEA24" s="74"/>
      <c r="AEB24" s="74"/>
      <c r="AEC24" s="74"/>
      <c r="AED24" s="74"/>
      <c r="AEE24" s="74"/>
      <c r="AEF24" s="74"/>
      <c r="AEG24" s="74"/>
      <c r="AEH24" s="74"/>
      <c r="AEI24" s="74"/>
      <c r="AEJ24" s="74"/>
      <c r="AEK24" s="74"/>
      <c r="AEL24" s="74"/>
      <c r="AEM24" s="74"/>
      <c r="AEN24" s="74"/>
      <c r="AEO24" s="74"/>
      <c r="AEP24" s="74"/>
      <c r="AEQ24" s="74"/>
      <c r="AER24" s="74"/>
      <c r="AES24" s="74"/>
      <c r="AET24" s="74"/>
      <c r="AEU24" s="74"/>
      <c r="AEV24" s="74"/>
      <c r="AEW24" s="74"/>
      <c r="AEX24" s="74"/>
      <c r="AEY24" s="74"/>
      <c r="AEZ24" s="74"/>
      <c r="AFA24" s="74"/>
      <c r="AFB24" s="74"/>
      <c r="AFC24" s="74"/>
      <c r="AFD24" s="74"/>
      <c r="AFE24" s="74"/>
      <c r="AFF24" s="74"/>
      <c r="AFG24" s="74"/>
      <c r="AFH24" s="74"/>
      <c r="AFI24" s="74"/>
      <c r="AFJ24" s="74"/>
      <c r="AFK24" s="74"/>
      <c r="AFL24" s="74"/>
      <c r="AFM24" s="74"/>
      <c r="AFN24" s="74"/>
      <c r="AFO24" s="74"/>
      <c r="AFP24" s="74"/>
      <c r="AFQ24" s="74"/>
      <c r="AFR24" s="74"/>
      <c r="AFS24" s="74"/>
      <c r="AFT24" s="74"/>
      <c r="AFU24" s="74"/>
      <c r="AFV24" s="74"/>
      <c r="AFW24" s="74"/>
      <c r="AFX24" s="74"/>
      <c r="AFY24" s="74"/>
      <c r="AFZ24" s="74"/>
      <c r="AGA24" s="74"/>
      <c r="AGB24" s="74"/>
      <c r="AGC24" s="74"/>
      <c r="AGD24" s="74"/>
      <c r="AGE24" s="74"/>
      <c r="AGF24" s="74"/>
      <c r="AGG24" s="74"/>
      <c r="AGH24" s="74"/>
      <c r="AGI24" s="74"/>
      <c r="AGJ24" s="74"/>
      <c r="AGK24" s="74"/>
      <c r="AGL24" s="74"/>
      <c r="AGM24" s="74"/>
      <c r="AGN24" s="74"/>
      <c r="AGO24" s="74"/>
      <c r="AGP24" s="74"/>
      <c r="AGQ24" s="74"/>
      <c r="AGR24" s="74"/>
      <c r="AGS24" s="74"/>
      <c r="AGT24" s="74"/>
      <c r="AGU24" s="74"/>
      <c r="AGV24" s="74"/>
      <c r="AGW24" s="74"/>
      <c r="AGX24" s="74"/>
      <c r="AGY24" s="74"/>
      <c r="AGZ24" s="74"/>
      <c r="AHA24" s="74"/>
      <c r="AHB24" s="74"/>
      <c r="AHC24" s="74"/>
      <c r="AHD24" s="74"/>
      <c r="AHE24" s="74"/>
      <c r="AHF24" s="74"/>
      <c r="AHG24" s="74"/>
      <c r="AHH24" s="74"/>
      <c r="AHI24" s="74"/>
      <c r="AHJ24" s="74"/>
      <c r="AHK24" s="74"/>
      <c r="AHL24" s="74"/>
      <c r="AHM24" s="74"/>
      <c r="AHN24" s="74"/>
      <c r="AHO24" s="74"/>
      <c r="AHP24" s="74"/>
      <c r="AHQ24" s="74"/>
      <c r="AHR24" s="74"/>
      <c r="AHS24" s="74"/>
      <c r="AHT24" s="74"/>
      <c r="AHU24" s="74"/>
      <c r="AHV24" s="74"/>
      <c r="AHW24" s="74"/>
      <c r="AHX24" s="74"/>
      <c r="AHY24" s="74"/>
      <c r="AHZ24" s="74"/>
      <c r="AIA24" s="74"/>
      <c r="AIB24" s="74"/>
      <c r="AIC24" s="74"/>
      <c r="AID24" s="74"/>
      <c r="AIE24" s="74"/>
      <c r="AIF24" s="74"/>
      <c r="AIG24" s="74"/>
      <c r="AIH24" s="74"/>
      <c r="AII24" s="74"/>
      <c r="AIJ24" s="74"/>
      <c r="AIK24" s="74"/>
      <c r="AIL24" s="74"/>
      <c r="AIM24" s="74"/>
      <c r="AIN24" s="74"/>
      <c r="AIO24" s="74"/>
      <c r="AIP24" s="74"/>
      <c r="AIQ24" s="74"/>
      <c r="AIR24" s="74"/>
      <c r="AIS24" s="74"/>
      <c r="AIT24" s="74"/>
      <c r="AIU24" s="74"/>
      <c r="AIV24" s="74"/>
      <c r="AIW24" s="74"/>
      <c r="AIX24" s="74"/>
      <c r="AIY24" s="74"/>
      <c r="AIZ24" s="74"/>
      <c r="AJA24" s="74"/>
      <c r="AJB24" s="74"/>
      <c r="AJC24" s="74"/>
      <c r="AJD24" s="74"/>
      <c r="AJE24" s="74"/>
      <c r="AJF24" s="74"/>
      <c r="AJG24" s="74"/>
      <c r="AJH24" s="74"/>
      <c r="AJI24" s="74"/>
      <c r="AJJ24" s="74"/>
      <c r="AJK24" s="74"/>
      <c r="AJL24" s="74"/>
      <c r="AJM24" s="74"/>
      <c r="AJN24" s="74"/>
      <c r="AJO24" s="74"/>
      <c r="AJP24" s="74"/>
      <c r="AJQ24" s="74"/>
      <c r="AJR24" s="74"/>
      <c r="AJS24" s="74"/>
      <c r="AJT24" s="74"/>
      <c r="AJU24" s="74"/>
      <c r="AJV24" s="74"/>
      <c r="AJW24" s="74"/>
      <c r="AJX24" s="74"/>
      <c r="AJY24" s="74"/>
      <c r="AJZ24" s="74"/>
      <c r="AKA24" s="74"/>
      <c r="AKB24" s="74"/>
      <c r="AKC24" s="74"/>
      <c r="AKD24" s="74"/>
      <c r="AKE24" s="74"/>
      <c r="AKF24" s="74"/>
      <c r="AKG24" s="74"/>
      <c r="AKH24" s="74"/>
      <c r="AKI24" s="74"/>
      <c r="AKJ24" s="74"/>
      <c r="AKK24" s="74"/>
      <c r="AKL24" s="74"/>
      <c r="AKM24" s="74"/>
      <c r="AKN24" s="74"/>
      <c r="AKO24" s="74"/>
      <c r="AKP24" s="74"/>
      <c r="AKQ24" s="74"/>
      <c r="AKR24" s="74"/>
      <c r="AKS24" s="74"/>
      <c r="AKT24" s="74"/>
      <c r="AKU24" s="74"/>
      <c r="AKV24" s="74"/>
      <c r="AKW24" s="74"/>
      <c r="AKX24" s="74"/>
      <c r="AKY24" s="74"/>
      <c r="AKZ24" s="74"/>
      <c r="ALA24" s="74"/>
      <c r="ALB24" s="74"/>
      <c r="ALC24" s="74"/>
      <c r="ALD24" s="74"/>
      <c r="ALE24" s="74"/>
      <c r="ALF24" s="74"/>
      <c r="ALG24" s="74"/>
      <c r="ALH24" s="74"/>
      <c r="ALI24" s="74"/>
      <c r="ALJ24" s="74"/>
      <c r="ALK24" s="74"/>
      <c r="ALL24" s="74"/>
      <c r="ALM24" s="74"/>
      <c r="ALN24" s="74"/>
      <c r="ALO24" s="74"/>
      <c r="ALP24" s="74"/>
      <c r="ALQ24" s="74"/>
      <c r="ALR24" s="74"/>
      <c r="ALS24" s="74"/>
      <c r="ALT24" s="74"/>
      <c r="ALU24" s="74"/>
      <c r="ALV24" s="74"/>
      <c r="ALW24" s="74"/>
      <c r="ALX24" s="74"/>
      <c r="ALY24" s="74"/>
      <c r="ALZ24" s="74"/>
      <c r="AMA24" s="74"/>
      <c r="AMB24" s="74"/>
      <c r="AMC24" s="74"/>
      <c r="AMD24" s="74"/>
      <c r="AME24" s="74"/>
      <c r="AMF24" s="74"/>
      <c r="AMG24" s="74"/>
      <c r="AMH24" s="74"/>
      <c r="AMI24" s="74"/>
    </row>
    <row r="25" spans="1:1024" s="50" customFormat="1" ht="15.75">
      <c r="A25" s="77"/>
      <c r="B25" s="86"/>
      <c r="C25" s="86"/>
      <c r="D25" s="86"/>
      <c r="E25" s="86"/>
      <c r="F25" s="86"/>
      <c r="G25" s="86"/>
      <c r="H25" s="86"/>
      <c r="I25" s="86"/>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74"/>
      <c r="CF25" s="74"/>
      <c r="CG25" s="74"/>
      <c r="CH25" s="74"/>
      <c r="CI25" s="74"/>
      <c r="CJ25" s="74"/>
      <c r="CK25" s="74"/>
      <c r="CL25" s="74"/>
      <c r="CM25" s="74"/>
      <c r="CN25" s="74"/>
      <c r="CO25" s="74"/>
      <c r="CP25" s="74"/>
      <c r="CQ25" s="74"/>
      <c r="CR25" s="74"/>
      <c r="CS25" s="74"/>
      <c r="CT25" s="74"/>
      <c r="CU25" s="74"/>
      <c r="CV25" s="74"/>
      <c r="CW25" s="74"/>
      <c r="CX25" s="74"/>
      <c r="CY25" s="74"/>
      <c r="CZ25" s="74"/>
      <c r="DA25" s="74"/>
      <c r="DB25" s="74"/>
      <c r="DC25" s="74"/>
      <c r="DD25" s="74"/>
      <c r="DE25" s="74"/>
      <c r="DF25" s="74"/>
      <c r="DG25" s="74"/>
      <c r="DH25" s="74"/>
      <c r="DI25" s="74"/>
      <c r="DJ25" s="74"/>
      <c r="DK25" s="74"/>
      <c r="DL25" s="74"/>
      <c r="DM25" s="74"/>
      <c r="DN25" s="74"/>
      <c r="DO25" s="74"/>
      <c r="DP25" s="74"/>
      <c r="DQ25" s="74"/>
      <c r="DR25" s="74"/>
      <c r="DS25" s="74"/>
      <c r="DT25" s="74"/>
      <c r="DU25" s="74"/>
      <c r="DV25" s="74"/>
      <c r="DW25" s="74"/>
      <c r="DX25" s="74"/>
      <c r="DY25" s="74"/>
      <c r="DZ25" s="74"/>
      <c r="EA25" s="74"/>
      <c r="EB25" s="74"/>
      <c r="EC25" s="74"/>
      <c r="ED25" s="74"/>
      <c r="EE25" s="74"/>
      <c r="EF25" s="74"/>
      <c r="EG25" s="74"/>
      <c r="EH25" s="74"/>
      <c r="EI25" s="74"/>
      <c r="EJ25" s="74"/>
      <c r="EK25" s="74"/>
      <c r="EL25" s="74"/>
      <c r="EM25" s="74"/>
      <c r="EN25" s="74"/>
      <c r="EO25" s="74"/>
      <c r="EP25" s="74"/>
      <c r="EQ25" s="74"/>
      <c r="ER25" s="74"/>
      <c r="ES25" s="74"/>
      <c r="ET25" s="74"/>
      <c r="EU25" s="74"/>
      <c r="EV25" s="74"/>
      <c r="EW25" s="74"/>
      <c r="EX25" s="74"/>
      <c r="EY25" s="74"/>
      <c r="EZ25" s="74"/>
      <c r="FA25" s="74"/>
      <c r="FB25" s="74"/>
      <c r="FC25" s="74"/>
      <c r="FD25" s="74"/>
      <c r="FE25" s="74"/>
      <c r="FF25" s="74"/>
      <c r="FG25" s="74"/>
      <c r="FH25" s="74"/>
      <c r="FI25" s="74"/>
      <c r="FJ25" s="74"/>
      <c r="FK25" s="74"/>
      <c r="FL25" s="74"/>
      <c r="FM25" s="74"/>
      <c r="FN25" s="74"/>
      <c r="FO25" s="74"/>
      <c r="FP25" s="74"/>
      <c r="FQ25" s="74"/>
      <c r="FR25" s="74"/>
      <c r="FS25" s="74"/>
      <c r="FT25" s="74"/>
      <c r="FU25" s="74"/>
      <c r="FV25" s="74"/>
      <c r="FW25" s="74"/>
      <c r="FX25" s="74"/>
      <c r="FY25" s="74"/>
      <c r="FZ25" s="74"/>
      <c r="GA25" s="74"/>
      <c r="GB25" s="74"/>
      <c r="GC25" s="74"/>
      <c r="GD25" s="74"/>
      <c r="GE25" s="74"/>
      <c r="GF25" s="74"/>
      <c r="GG25" s="74"/>
      <c r="GH25" s="74"/>
      <c r="GI25" s="74"/>
      <c r="GJ25" s="74"/>
      <c r="GK25" s="74"/>
      <c r="GL25" s="74"/>
      <c r="GM25" s="74"/>
      <c r="GN25" s="74"/>
      <c r="GO25" s="74"/>
      <c r="GP25" s="74"/>
      <c r="GQ25" s="74"/>
      <c r="GR25" s="74"/>
      <c r="GS25" s="74"/>
      <c r="GT25" s="74"/>
      <c r="GU25" s="74"/>
      <c r="GV25" s="74"/>
      <c r="GW25" s="74"/>
      <c r="GX25" s="74"/>
      <c r="GY25" s="74"/>
      <c r="GZ25" s="74"/>
      <c r="HA25" s="74"/>
      <c r="HB25" s="74"/>
      <c r="HC25" s="74"/>
      <c r="HD25" s="74"/>
      <c r="HE25" s="74"/>
      <c r="HF25" s="74"/>
      <c r="HG25" s="74"/>
      <c r="HH25" s="74"/>
      <c r="HI25" s="74"/>
      <c r="HJ25" s="74"/>
      <c r="HK25" s="74"/>
      <c r="HL25" s="74"/>
      <c r="HM25" s="74"/>
      <c r="HN25" s="74"/>
      <c r="HO25" s="74"/>
      <c r="HP25" s="74"/>
      <c r="HQ25" s="74"/>
      <c r="HR25" s="74"/>
      <c r="HS25" s="74"/>
      <c r="HT25" s="74"/>
      <c r="HU25" s="74"/>
      <c r="HV25" s="74"/>
      <c r="HW25" s="74"/>
      <c r="HX25" s="74"/>
      <c r="HY25" s="74"/>
      <c r="HZ25" s="74"/>
      <c r="IA25" s="74"/>
      <c r="IB25" s="74"/>
      <c r="IC25" s="74"/>
      <c r="ID25" s="74"/>
      <c r="IE25" s="74"/>
      <c r="IF25" s="74"/>
      <c r="IG25" s="74"/>
      <c r="IH25" s="74"/>
      <c r="II25" s="74"/>
      <c r="IJ25" s="74"/>
      <c r="IK25" s="74"/>
      <c r="IL25" s="74"/>
      <c r="IM25" s="74"/>
      <c r="IN25" s="74"/>
      <c r="IO25" s="74"/>
      <c r="IP25" s="74"/>
      <c r="IQ25" s="74"/>
      <c r="IR25" s="74"/>
      <c r="IS25" s="74"/>
      <c r="IT25" s="74"/>
      <c r="IU25" s="74"/>
      <c r="IV25" s="74"/>
      <c r="IW25" s="74"/>
      <c r="IX25" s="74"/>
      <c r="IY25" s="74"/>
      <c r="IZ25" s="74"/>
      <c r="JA25" s="74"/>
      <c r="JB25" s="74"/>
      <c r="JC25" s="74"/>
      <c r="JD25" s="74"/>
      <c r="JE25" s="74"/>
      <c r="JF25" s="74"/>
      <c r="JG25" s="74"/>
      <c r="JH25" s="74"/>
      <c r="JI25" s="74"/>
      <c r="JJ25" s="74"/>
      <c r="JK25" s="74"/>
      <c r="JL25" s="74"/>
      <c r="JM25" s="74"/>
      <c r="JN25" s="74"/>
      <c r="JO25" s="74"/>
      <c r="JP25" s="74"/>
      <c r="JQ25" s="74"/>
      <c r="JR25" s="74"/>
      <c r="JS25" s="74"/>
      <c r="JT25" s="74"/>
      <c r="JU25" s="74"/>
      <c r="JV25" s="74"/>
      <c r="JW25" s="74"/>
      <c r="JX25" s="74"/>
      <c r="JY25" s="74"/>
      <c r="JZ25" s="74"/>
      <c r="KA25" s="74"/>
      <c r="KB25" s="74"/>
      <c r="KC25" s="74"/>
      <c r="KD25" s="74"/>
      <c r="KE25" s="74"/>
      <c r="KF25" s="74"/>
      <c r="KG25" s="74"/>
      <c r="KH25" s="74"/>
      <c r="KI25" s="74"/>
      <c r="KJ25" s="74"/>
      <c r="KK25" s="74"/>
      <c r="KL25" s="74"/>
      <c r="KM25" s="74"/>
      <c r="KN25" s="74"/>
      <c r="KO25" s="74"/>
      <c r="KP25" s="74"/>
      <c r="KQ25" s="74"/>
      <c r="KR25" s="74"/>
      <c r="KS25" s="74"/>
      <c r="KT25" s="74"/>
      <c r="KU25" s="74"/>
      <c r="KV25" s="74"/>
      <c r="KW25" s="74"/>
      <c r="KX25" s="74"/>
      <c r="KY25" s="74"/>
      <c r="KZ25" s="74"/>
      <c r="LA25" s="74"/>
      <c r="LB25" s="74"/>
      <c r="LC25" s="74"/>
      <c r="LD25" s="74"/>
      <c r="LE25" s="74"/>
      <c r="LF25" s="74"/>
      <c r="LG25" s="74"/>
      <c r="LH25" s="74"/>
      <c r="LI25" s="74"/>
      <c r="LJ25" s="74"/>
      <c r="LK25" s="74"/>
      <c r="LL25" s="74"/>
      <c r="LM25" s="74"/>
      <c r="LN25" s="74"/>
      <c r="LO25" s="74"/>
      <c r="LP25" s="74"/>
      <c r="LQ25" s="74"/>
      <c r="LR25" s="74"/>
      <c r="LS25" s="74"/>
      <c r="LT25" s="74"/>
      <c r="LU25" s="74"/>
      <c r="LV25" s="74"/>
      <c r="LW25" s="74"/>
      <c r="LX25" s="74"/>
      <c r="LY25" s="74"/>
      <c r="LZ25" s="74"/>
      <c r="MA25" s="74"/>
      <c r="MB25" s="74"/>
      <c r="MC25" s="74"/>
      <c r="MD25" s="74"/>
      <c r="ME25" s="74"/>
      <c r="MF25" s="74"/>
      <c r="MG25" s="74"/>
      <c r="MH25" s="74"/>
      <c r="MI25" s="74"/>
      <c r="MJ25" s="74"/>
      <c r="MK25" s="74"/>
      <c r="ML25" s="74"/>
      <c r="MM25" s="74"/>
      <c r="MN25" s="74"/>
      <c r="MO25" s="74"/>
      <c r="MP25" s="74"/>
      <c r="MQ25" s="74"/>
      <c r="MR25" s="74"/>
      <c r="MS25" s="74"/>
      <c r="MT25" s="74"/>
      <c r="MU25" s="74"/>
      <c r="MV25" s="74"/>
      <c r="MW25" s="74"/>
      <c r="MX25" s="74"/>
      <c r="MY25" s="74"/>
      <c r="MZ25" s="74"/>
      <c r="NA25" s="74"/>
      <c r="NB25" s="74"/>
      <c r="NC25" s="74"/>
      <c r="ND25" s="74"/>
      <c r="NE25" s="74"/>
      <c r="NF25" s="74"/>
      <c r="NG25" s="74"/>
      <c r="NH25" s="74"/>
      <c r="NI25" s="74"/>
      <c r="NJ25" s="74"/>
      <c r="NK25" s="74"/>
      <c r="NL25" s="74"/>
      <c r="NM25" s="74"/>
      <c r="NN25" s="74"/>
      <c r="NO25" s="74"/>
      <c r="NP25" s="74"/>
      <c r="NQ25" s="74"/>
      <c r="NR25" s="74"/>
      <c r="NS25" s="74"/>
      <c r="NT25" s="74"/>
      <c r="NU25" s="74"/>
      <c r="NV25" s="74"/>
      <c r="NW25" s="74"/>
      <c r="NX25" s="74"/>
      <c r="NY25" s="74"/>
      <c r="NZ25" s="74"/>
      <c r="OA25" s="74"/>
      <c r="OB25" s="74"/>
      <c r="OC25" s="74"/>
      <c r="OD25" s="74"/>
      <c r="OE25" s="74"/>
      <c r="OF25" s="74"/>
      <c r="OG25" s="74"/>
      <c r="OH25" s="74"/>
      <c r="OI25" s="74"/>
      <c r="OJ25" s="74"/>
      <c r="OK25" s="74"/>
      <c r="OL25" s="74"/>
      <c r="OM25" s="74"/>
      <c r="ON25" s="74"/>
      <c r="OO25" s="74"/>
      <c r="OP25" s="74"/>
      <c r="OQ25" s="74"/>
      <c r="OR25" s="74"/>
      <c r="OS25" s="74"/>
      <c r="OT25" s="74"/>
      <c r="OU25" s="74"/>
      <c r="OV25" s="74"/>
      <c r="OW25" s="74"/>
      <c r="OX25" s="74"/>
      <c r="OY25" s="74"/>
      <c r="OZ25" s="74"/>
      <c r="PA25" s="74"/>
      <c r="PB25" s="74"/>
      <c r="PC25" s="74"/>
      <c r="PD25" s="74"/>
      <c r="PE25" s="74"/>
      <c r="PF25" s="74"/>
      <c r="PG25" s="74"/>
      <c r="PH25" s="74"/>
      <c r="PI25" s="74"/>
      <c r="PJ25" s="74"/>
      <c r="PK25" s="74"/>
      <c r="PL25" s="74"/>
      <c r="PM25" s="74"/>
      <c r="PN25" s="74"/>
      <c r="PO25" s="74"/>
      <c r="PP25" s="74"/>
      <c r="PQ25" s="74"/>
      <c r="PR25" s="74"/>
      <c r="PS25" s="74"/>
      <c r="PT25" s="74"/>
      <c r="PU25" s="74"/>
      <c r="PV25" s="74"/>
      <c r="PW25" s="74"/>
      <c r="PX25" s="74"/>
      <c r="PY25" s="74"/>
      <c r="PZ25" s="74"/>
      <c r="QA25" s="74"/>
      <c r="QB25" s="74"/>
      <c r="QC25" s="74"/>
      <c r="QD25" s="74"/>
      <c r="QE25" s="74"/>
      <c r="QF25" s="74"/>
      <c r="QG25" s="74"/>
      <c r="QH25" s="74"/>
      <c r="QI25" s="74"/>
      <c r="QJ25" s="74"/>
      <c r="QK25" s="74"/>
      <c r="QL25" s="74"/>
      <c r="QM25" s="74"/>
      <c r="QN25" s="74"/>
      <c r="QO25" s="74"/>
      <c r="QP25" s="74"/>
      <c r="QQ25" s="74"/>
      <c r="QR25" s="74"/>
      <c r="QS25" s="74"/>
      <c r="QT25" s="74"/>
      <c r="QU25" s="74"/>
      <c r="QV25" s="74"/>
      <c r="QW25" s="74"/>
      <c r="QX25" s="74"/>
      <c r="QY25" s="74"/>
      <c r="QZ25" s="74"/>
      <c r="RA25" s="74"/>
      <c r="RB25" s="74"/>
      <c r="RC25" s="74"/>
      <c r="RD25" s="74"/>
      <c r="RE25" s="74"/>
      <c r="RF25" s="74"/>
      <c r="RG25" s="74"/>
      <c r="RH25" s="74"/>
      <c r="RI25" s="74"/>
      <c r="RJ25" s="74"/>
      <c r="RK25" s="74"/>
      <c r="RL25" s="74"/>
      <c r="RM25" s="74"/>
      <c r="RN25" s="74"/>
      <c r="RO25" s="74"/>
      <c r="RP25" s="74"/>
      <c r="RQ25" s="74"/>
      <c r="RR25" s="74"/>
      <c r="RS25" s="74"/>
      <c r="RT25" s="74"/>
      <c r="RU25" s="74"/>
      <c r="RV25" s="74"/>
      <c r="RW25" s="74"/>
      <c r="RX25" s="74"/>
      <c r="RY25" s="74"/>
      <c r="RZ25" s="74"/>
      <c r="SA25" s="74"/>
      <c r="SB25" s="74"/>
      <c r="SC25" s="74"/>
      <c r="SD25" s="74"/>
      <c r="SE25" s="74"/>
      <c r="SF25" s="74"/>
      <c r="SG25" s="74"/>
      <c r="SH25" s="74"/>
      <c r="SI25" s="74"/>
      <c r="SJ25" s="74"/>
      <c r="SK25" s="74"/>
      <c r="SL25" s="74"/>
      <c r="SM25" s="74"/>
      <c r="SN25" s="74"/>
      <c r="SO25" s="74"/>
      <c r="SP25" s="74"/>
      <c r="SQ25" s="74"/>
      <c r="SR25" s="74"/>
      <c r="SS25" s="74"/>
      <c r="ST25" s="74"/>
      <c r="SU25" s="74"/>
      <c r="SV25" s="74"/>
      <c r="SW25" s="74"/>
      <c r="SX25" s="74"/>
      <c r="SY25" s="74"/>
      <c r="SZ25" s="74"/>
      <c r="TA25" s="74"/>
      <c r="TB25" s="74"/>
      <c r="TC25" s="74"/>
      <c r="TD25" s="74"/>
      <c r="TE25" s="74"/>
      <c r="TF25" s="74"/>
      <c r="TG25" s="74"/>
      <c r="TH25" s="74"/>
      <c r="TI25" s="74"/>
      <c r="TJ25" s="74"/>
      <c r="TK25" s="74"/>
      <c r="TL25" s="74"/>
      <c r="TM25" s="74"/>
      <c r="TN25" s="74"/>
      <c r="TO25" s="74"/>
      <c r="TP25" s="74"/>
      <c r="TQ25" s="74"/>
      <c r="TR25" s="74"/>
      <c r="TS25" s="74"/>
      <c r="TT25" s="74"/>
      <c r="TU25" s="74"/>
      <c r="TV25" s="74"/>
      <c r="TW25" s="74"/>
      <c r="TX25" s="74"/>
      <c r="TY25" s="74"/>
      <c r="TZ25" s="74"/>
      <c r="UA25" s="74"/>
      <c r="UB25" s="74"/>
      <c r="UC25" s="74"/>
      <c r="UD25" s="74"/>
      <c r="UE25" s="74"/>
      <c r="UF25" s="74"/>
      <c r="UG25" s="74"/>
      <c r="UH25" s="74"/>
      <c r="UI25" s="74"/>
      <c r="UJ25" s="74"/>
      <c r="UK25" s="74"/>
      <c r="UL25" s="74"/>
      <c r="UM25" s="74"/>
      <c r="UN25" s="74"/>
      <c r="UO25" s="74"/>
      <c r="UP25" s="74"/>
      <c r="UQ25" s="74"/>
      <c r="UR25" s="74"/>
      <c r="US25" s="74"/>
      <c r="UT25" s="74"/>
      <c r="UU25" s="74"/>
      <c r="UV25" s="74"/>
      <c r="UW25" s="74"/>
      <c r="UX25" s="74"/>
      <c r="UY25" s="74"/>
      <c r="UZ25" s="74"/>
      <c r="VA25" s="74"/>
      <c r="VB25" s="74"/>
      <c r="VC25" s="74"/>
      <c r="VD25" s="74"/>
      <c r="VE25" s="74"/>
      <c r="VF25" s="74"/>
      <c r="VG25" s="74"/>
      <c r="VH25" s="74"/>
      <c r="VI25" s="74"/>
      <c r="VJ25" s="74"/>
      <c r="VK25" s="74"/>
      <c r="VL25" s="74"/>
      <c r="VM25" s="74"/>
      <c r="VN25" s="74"/>
      <c r="VO25" s="74"/>
      <c r="VP25" s="74"/>
      <c r="VQ25" s="74"/>
      <c r="VR25" s="74"/>
      <c r="VS25" s="74"/>
      <c r="VT25" s="74"/>
      <c r="VU25" s="74"/>
      <c r="VV25" s="74"/>
      <c r="VW25" s="74"/>
      <c r="VX25" s="74"/>
      <c r="VY25" s="74"/>
      <c r="VZ25" s="74"/>
      <c r="WA25" s="74"/>
      <c r="WB25" s="74"/>
      <c r="WC25" s="74"/>
      <c r="WD25" s="74"/>
      <c r="WE25" s="74"/>
      <c r="WF25" s="74"/>
      <c r="WG25" s="74"/>
      <c r="WH25" s="74"/>
      <c r="WI25" s="74"/>
      <c r="WJ25" s="74"/>
      <c r="WK25" s="74"/>
      <c r="WL25" s="74"/>
      <c r="WM25" s="74"/>
      <c r="WN25" s="74"/>
      <c r="WO25" s="74"/>
      <c r="WP25" s="74"/>
      <c r="WQ25" s="74"/>
      <c r="WR25" s="74"/>
      <c r="WS25" s="74"/>
      <c r="WT25" s="74"/>
      <c r="WU25" s="74"/>
      <c r="WV25" s="74"/>
      <c r="WW25" s="74"/>
      <c r="WX25" s="74"/>
      <c r="WY25" s="74"/>
      <c r="WZ25" s="74"/>
      <c r="XA25" s="74"/>
      <c r="XB25" s="74"/>
      <c r="XC25" s="74"/>
      <c r="XD25" s="74"/>
      <c r="XE25" s="74"/>
      <c r="XF25" s="74"/>
      <c r="XG25" s="74"/>
      <c r="XH25" s="74"/>
      <c r="XI25" s="74"/>
      <c r="XJ25" s="74"/>
      <c r="XK25" s="74"/>
      <c r="XL25" s="74"/>
      <c r="XM25" s="74"/>
      <c r="XN25" s="74"/>
      <c r="XO25" s="74"/>
      <c r="XP25" s="74"/>
      <c r="XQ25" s="74"/>
      <c r="XR25" s="74"/>
      <c r="XS25" s="74"/>
      <c r="XT25" s="74"/>
      <c r="XU25" s="74"/>
      <c r="XV25" s="74"/>
      <c r="XW25" s="74"/>
      <c r="XX25" s="74"/>
      <c r="XY25" s="74"/>
      <c r="XZ25" s="74"/>
      <c r="YA25" s="74"/>
      <c r="YB25" s="74"/>
      <c r="YC25" s="74"/>
      <c r="YD25" s="74"/>
      <c r="YE25" s="74"/>
      <c r="YF25" s="74"/>
      <c r="YG25" s="74"/>
      <c r="YH25" s="74"/>
      <c r="YI25" s="74"/>
      <c r="YJ25" s="74"/>
      <c r="YK25" s="74"/>
      <c r="YL25" s="74"/>
      <c r="YM25" s="74"/>
      <c r="YN25" s="74"/>
      <c r="YO25" s="74"/>
      <c r="YP25" s="74"/>
      <c r="YQ25" s="74"/>
      <c r="YR25" s="74"/>
      <c r="YS25" s="74"/>
      <c r="YT25" s="74"/>
      <c r="YU25" s="74"/>
      <c r="YV25" s="74"/>
      <c r="YW25" s="74"/>
      <c r="YX25" s="74"/>
      <c r="YY25" s="74"/>
      <c r="YZ25" s="74"/>
      <c r="ZA25" s="74"/>
      <c r="ZB25" s="74"/>
      <c r="ZC25" s="74"/>
      <c r="ZD25" s="74"/>
      <c r="ZE25" s="74"/>
      <c r="ZF25" s="74"/>
      <c r="ZG25" s="74"/>
      <c r="ZH25" s="74"/>
      <c r="ZI25" s="74"/>
      <c r="ZJ25" s="74"/>
      <c r="ZK25" s="74"/>
      <c r="ZL25" s="74"/>
      <c r="ZM25" s="74"/>
      <c r="ZN25" s="74"/>
      <c r="ZO25" s="74"/>
      <c r="ZP25" s="74"/>
      <c r="ZQ25" s="74"/>
      <c r="ZR25" s="74"/>
      <c r="ZS25" s="74"/>
      <c r="ZT25" s="74"/>
      <c r="ZU25" s="74"/>
      <c r="ZV25" s="74"/>
      <c r="ZW25" s="74"/>
      <c r="ZX25" s="74"/>
      <c r="ZY25" s="74"/>
      <c r="ZZ25" s="74"/>
      <c r="AAA25" s="74"/>
      <c r="AAB25" s="74"/>
      <c r="AAC25" s="74"/>
      <c r="AAD25" s="74"/>
      <c r="AAE25" s="74"/>
      <c r="AAF25" s="74"/>
      <c r="AAG25" s="74"/>
      <c r="AAH25" s="74"/>
      <c r="AAI25" s="74"/>
      <c r="AAJ25" s="74"/>
      <c r="AAK25" s="74"/>
      <c r="AAL25" s="74"/>
      <c r="AAM25" s="74"/>
      <c r="AAN25" s="74"/>
      <c r="AAO25" s="74"/>
      <c r="AAP25" s="74"/>
      <c r="AAQ25" s="74"/>
      <c r="AAR25" s="74"/>
      <c r="AAS25" s="74"/>
      <c r="AAT25" s="74"/>
      <c r="AAU25" s="74"/>
      <c r="AAV25" s="74"/>
      <c r="AAW25" s="74"/>
      <c r="AAX25" s="74"/>
      <c r="AAY25" s="74"/>
      <c r="AAZ25" s="74"/>
      <c r="ABA25" s="74"/>
      <c r="ABB25" s="74"/>
      <c r="ABC25" s="74"/>
      <c r="ABD25" s="74"/>
      <c r="ABE25" s="74"/>
      <c r="ABF25" s="74"/>
      <c r="ABG25" s="74"/>
      <c r="ABH25" s="74"/>
      <c r="ABI25" s="74"/>
      <c r="ABJ25" s="74"/>
      <c r="ABK25" s="74"/>
      <c r="ABL25" s="74"/>
      <c r="ABM25" s="74"/>
      <c r="ABN25" s="74"/>
      <c r="ABO25" s="74"/>
      <c r="ABP25" s="74"/>
      <c r="ABQ25" s="74"/>
      <c r="ABR25" s="74"/>
      <c r="ABS25" s="74"/>
      <c r="ABT25" s="74"/>
      <c r="ABU25" s="74"/>
      <c r="ABV25" s="74"/>
      <c r="ABW25" s="74"/>
      <c r="ABX25" s="74"/>
      <c r="ABY25" s="74"/>
      <c r="ABZ25" s="74"/>
      <c r="ACA25" s="74"/>
      <c r="ACB25" s="74"/>
      <c r="ACC25" s="74"/>
      <c r="ACD25" s="74"/>
      <c r="ACE25" s="74"/>
      <c r="ACF25" s="74"/>
      <c r="ACG25" s="74"/>
      <c r="ACH25" s="74"/>
      <c r="ACI25" s="74"/>
      <c r="ACJ25" s="74"/>
      <c r="ACK25" s="74"/>
      <c r="ACL25" s="74"/>
      <c r="ACM25" s="74"/>
      <c r="ACN25" s="74"/>
      <c r="ACO25" s="74"/>
      <c r="ACP25" s="74"/>
      <c r="ACQ25" s="74"/>
      <c r="ACR25" s="74"/>
      <c r="ACS25" s="74"/>
      <c r="ACT25" s="74"/>
      <c r="ACU25" s="74"/>
      <c r="ACV25" s="74"/>
      <c r="ACW25" s="74"/>
      <c r="ACX25" s="74"/>
      <c r="ACY25" s="74"/>
      <c r="ACZ25" s="74"/>
      <c r="ADA25" s="74"/>
      <c r="ADB25" s="74"/>
      <c r="ADC25" s="74"/>
      <c r="ADD25" s="74"/>
      <c r="ADE25" s="74"/>
      <c r="ADF25" s="74"/>
      <c r="ADG25" s="74"/>
      <c r="ADH25" s="74"/>
      <c r="ADI25" s="74"/>
      <c r="ADJ25" s="74"/>
      <c r="ADK25" s="74"/>
      <c r="ADL25" s="74"/>
      <c r="ADM25" s="74"/>
      <c r="ADN25" s="74"/>
      <c r="ADO25" s="74"/>
      <c r="ADP25" s="74"/>
      <c r="ADQ25" s="74"/>
      <c r="ADR25" s="74"/>
      <c r="ADS25" s="74"/>
      <c r="ADT25" s="74"/>
      <c r="ADU25" s="74"/>
      <c r="ADV25" s="74"/>
      <c r="ADW25" s="74"/>
      <c r="ADX25" s="74"/>
      <c r="ADY25" s="74"/>
      <c r="ADZ25" s="74"/>
      <c r="AEA25" s="74"/>
      <c r="AEB25" s="74"/>
      <c r="AEC25" s="74"/>
      <c r="AED25" s="74"/>
      <c r="AEE25" s="74"/>
      <c r="AEF25" s="74"/>
      <c r="AEG25" s="74"/>
      <c r="AEH25" s="74"/>
      <c r="AEI25" s="74"/>
      <c r="AEJ25" s="74"/>
      <c r="AEK25" s="74"/>
      <c r="AEL25" s="74"/>
      <c r="AEM25" s="74"/>
      <c r="AEN25" s="74"/>
      <c r="AEO25" s="74"/>
      <c r="AEP25" s="74"/>
      <c r="AEQ25" s="74"/>
      <c r="AER25" s="74"/>
      <c r="AES25" s="74"/>
      <c r="AET25" s="74"/>
      <c r="AEU25" s="74"/>
      <c r="AEV25" s="74"/>
      <c r="AEW25" s="74"/>
      <c r="AEX25" s="74"/>
      <c r="AEY25" s="74"/>
      <c r="AEZ25" s="74"/>
      <c r="AFA25" s="74"/>
      <c r="AFB25" s="74"/>
      <c r="AFC25" s="74"/>
      <c r="AFD25" s="74"/>
      <c r="AFE25" s="74"/>
      <c r="AFF25" s="74"/>
      <c r="AFG25" s="74"/>
      <c r="AFH25" s="74"/>
      <c r="AFI25" s="74"/>
      <c r="AFJ25" s="74"/>
      <c r="AFK25" s="74"/>
      <c r="AFL25" s="74"/>
      <c r="AFM25" s="74"/>
      <c r="AFN25" s="74"/>
      <c r="AFO25" s="74"/>
      <c r="AFP25" s="74"/>
      <c r="AFQ25" s="74"/>
      <c r="AFR25" s="74"/>
      <c r="AFS25" s="74"/>
      <c r="AFT25" s="74"/>
      <c r="AFU25" s="74"/>
      <c r="AFV25" s="74"/>
      <c r="AFW25" s="74"/>
      <c r="AFX25" s="74"/>
      <c r="AFY25" s="74"/>
      <c r="AFZ25" s="74"/>
      <c r="AGA25" s="74"/>
      <c r="AGB25" s="74"/>
      <c r="AGC25" s="74"/>
      <c r="AGD25" s="74"/>
      <c r="AGE25" s="74"/>
      <c r="AGF25" s="74"/>
      <c r="AGG25" s="74"/>
      <c r="AGH25" s="74"/>
      <c r="AGI25" s="74"/>
      <c r="AGJ25" s="74"/>
      <c r="AGK25" s="74"/>
      <c r="AGL25" s="74"/>
      <c r="AGM25" s="74"/>
      <c r="AGN25" s="74"/>
      <c r="AGO25" s="74"/>
      <c r="AGP25" s="74"/>
      <c r="AGQ25" s="74"/>
      <c r="AGR25" s="74"/>
      <c r="AGS25" s="74"/>
      <c r="AGT25" s="74"/>
      <c r="AGU25" s="74"/>
      <c r="AGV25" s="74"/>
      <c r="AGW25" s="74"/>
      <c r="AGX25" s="74"/>
      <c r="AGY25" s="74"/>
      <c r="AGZ25" s="74"/>
      <c r="AHA25" s="74"/>
      <c r="AHB25" s="74"/>
      <c r="AHC25" s="74"/>
      <c r="AHD25" s="74"/>
      <c r="AHE25" s="74"/>
      <c r="AHF25" s="74"/>
      <c r="AHG25" s="74"/>
      <c r="AHH25" s="74"/>
      <c r="AHI25" s="74"/>
      <c r="AHJ25" s="74"/>
      <c r="AHK25" s="74"/>
      <c r="AHL25" s="74"/>
      <c r="AHM25" s="74"/>
      <c r="AHN25" s="74"/>
      <c r="AHO25" s="74"/>
      <c r="AHP25" s="74"/>
      <c r="AHQ25" s="74"/>
      <c r="AHR25" s="74"/>
      <c r="AHS25" s="74"/>
      <c r="AHT25" s="74"/>
      <c r="AHU25" s="74"/>
      <c r="AHV25" s="74"/>
      <c r="AHW25" s="74"/>
      <c r="AHX25" s="74"/>
      <c r="AHY25" s="74"/>
      <c r="AHZ25" s="74"/>
      <c r="AIA25" s="74"/>
      <c r="AIB25" s="74"/>
      <c r="AIC25" s="74"/>
      <c r="AID25" s="74"/>
      <c r="AIE25" s="74"/>
      <c r="AIF25" s="74"/>
      <c r="AIG25" s="74"/>
      <c r="AIH25" s="74"/>
      <c r="AII25" s="74"/>
      <c r="AIJ25" s="74"/>
      <c r="AIK25" s="74"/>
      <c r="AIL25" s="74"/>
      <c r="AIM25" s="74"/>
      <c r="AIN25" s="74"/>
      <c r="AIO25" s="74"/>
      <c r="AIP25" s="74"/>
      <c r="AIQ25" s="74"/>
      <c r="AIR25" s="74"/>
      <c r="AIS25" s="74"/>
      <c r="AIT25" s="74"/>
      <c r="AIU25" s="74"/>
      <c r="AIV25" s="74"/>
      <c r="AIW25" s="74"/>
      <c r="AIX25" s="74"/>
      <c r="AIY25" s="74"/>
      <c r="AIZ25" s="74"/>
      <c r="AJA25" s="74"/>
      <c r="AJB25" s="74"/>
      <c r="AJC25" s="74"/>
      <c r="AJD25" s="74"/>
      <c r="AJE25" s="74"/>
      <c r="AJF25" s="74"/>
      <c r="AJG25" s="74"/>
      <c r="AJH25" s="74"/>
      <c r="AJI25" s="74"/>
      <c r="AJJ25" s="74"/>
      <c r="AJK25" s="74"/>
      <c r="AJL25" s="74"/>
      <c r="AJM25" s="74"/>
      <c r="AJN25" s="74"/>
      <c r="AJO25" s="74"/>
      <c r="AJP25" s="74"/>
      <c r="AJQ25" s="74"/>
      <c r="AJR25" s="74"/>
      <c r="AJS25" s="74"/>
      <c r="AJT25" s="74"/>
      <c r="AJU25" s="74"/>
      <c r="AJV25" s="74"/>
      <c r="AJW25" s="74"/>
      <c r="AJX25" s="74"/>
      <c r="AJY25" s="74"/>
      <c r="AJZ25" s="74"/>
      <c r="AKA25" s="74"/>
      <c r="AKB25" s="74"/>
      <c r="AKC25" s="74"/>
      <c r="AKD25" s="74"/>
      <c r="AKE25" s="74"/>
      <c r="AKF25" s="74"/>
      <c r="AKG25" s="74"/>
      <c r="AKH25" s="74"/>
      <c r="AKI25" s="74"/>
      <c r="AKJ25" s="74"/>
      <c r="AKK25" s="74"/>
      <c r="AKL25" s="74"/>
      <c r="AKM25" s="74"/>
      <c r="AKN25" s="74"/>
      <c r="AKO25" s="74"/>
      <c r="AKP25" s="74"/>
      <c r="AKQ25" s="74"/>
      <c r="AKR25" s="74"/>
      <c r="AKS25" s="74"/>
      <c r="AKT25" s="74"/>
      <c r="AKU25" s="74"/>
      <c r="AKV25" s="74"/>
      <c r="AKW25" s="74"/>
      <c r="AKX25" s="74"/>
      <c r="AKY25" s="74"/>
      <c r="AKZ25" s="74"/>
      <c r="ALA25" s="74"/>
      <c r="ALB25" s="74"/>
      <c r="ALC25" s="74"/>
      <c r="ALD25" s="74"/>
      <c r="ALE25" s="74"/>
      <c r="ALF25" s="74"/>
      <c r="ALG25" s="74"/>
      <c r="ALH25" s="74"/>
      <c r="ALI25" s="74"/>
      <c r="ALJ25" s="74"/>
      <c r="ALK25" s="74"/>
      <c r="ALL25" s="74"/>
      <c r="ALM25" s="74"/>
      <c r="ALN25" s="74"/>
      <c r="ALO25" s="74"/>
      <c r="ALP25" s="74"/>
      <c r="ALQ25" s="74"/>
      <c r="ALR25" s="74"/>
      <c r="ALS25" s="74"/>
      <c r="ALT25" s="74"/>
      <c r="ALU25" s="74"/>
      <c r="ALV25" s="74"/>
      <c r="ALW25" s="74"/>
      <c r="ALX25" s="74"/>
      <c r="ALY25" s="74"/>
      <c r="ALZ25" s="74"/>
      <c r="AMA25" s="74"/>
      <c r="AMB25" s="74"/>
      <c r="AMC25" s="74"/>
      <c r="AMD25" s="74"/>
      <c r="AME25" s="74"/>
      <c r="AMF25" s="74"/>
      <c r="AMG25" s="74"/>
      <c r="AMH25" s="74"/>
      <c r="AMI25" s="74"/>
      <c r="AMJ25" s="74"/>
    </row>
    <row r="26" spans="1:1024" s="50" customFormat="1" ht="15.75">
      <c r="A26" s="77" t="s">
        <v>172</v>
      </c>
      <c r="B26" s="86"/>
      <c r="C26" s="86"/>
      <c r="D26" s="86"/>
      <c r="E26" s="86" t="s">
        <v>173</v>
      </c>
      <c r="F26" s="86"/>
      <c r="G26" s="86"/>
      <c r="H26" s="86"/>
      <c r="I26" s="86"/>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74"/>
      <c r="CF26" s="74"/>
      <c r="CG26" s="74"/>
      <c r="CH26" s="74"/>
      <c r="CI26" s="74"/>
      <c r="CJ26" s="74"/>
      <c r="CK26" s="74"/>
      <c r="CL26" s="74"/>
      <c r="CM26" s="74"/>
      <c r="CN26" s="74"/>
      <c r="CO26" s="74"/>
      <c r="CP26" s="74"/>
      <c r="CQ26" s="74"/>
      <c r="CR26" s="74"/>
      <c r="CS26" s="74"/>
      <c r="CT26" s="74"/>
      <c r="CU26" s="74"/>
      <c r="CV26" s="74"/>
      <c r="CW26" s="74"/>
      <c r="CX26" s="74"/>
      <c r="CY26" s="74"/>
      <c r="CZ26" s="74"/>
      <c r="DA26" s="74"/>
      <c r="DB26" s="74"/>
      <c r="DC26" s="74"/>
      <c r="DD26" s="74"/>
      <c r="DE26" s="74"/>
      <c r="DF26" s="74"/>
      <c r="DG26" s="74"/>
      <c r="DH26" s="74"/>
      <c r="DI26" s="74"/>
      <c r="DJ26" s="74"/>
      <c r="DK26" s="74"/>
      <c r="DL26" s="74"/>
      <c r="DM26" s="74"/>
      <c r="DN26" s="74"/>
      <c r="DO26" s="74"/>
      <c r="DP26" s="74"/>
      <c r="DQ26" s="74"/>
      <c r="DR26" s="74"/>
      <c r="DS26" s="74"/>
      <c r="DT26" s="74"/>
      <c r="DU26" s="74"/>
      <c r="DV26" s="74"/>
      <c r="DW26" s="74"/>
      <c r="DX26" s="74"/>
      <c r="DY26" s="74"/>
      <c r="DZ26" s="74"/>
      <c r="EA26" s="74"/>
      <c r="EB26" s="74"/>
      <c r="EC26" s="74"/>
      <c r="ED26" s="74"/>
      <c r="EE26" s="74"/>
      <c r="EF26" s="74"/>
      <c r="EG26" s="74"/>
      <c r="EH26" s="74"/>
      <c r="EI26" s="74"/>
      <c r="EJ26" s="74"/>
      <c r="EK26" s="74"/>
      <c r="EL26" s="74"/>
      <c r="EM26" s="74"/>
      <c r="EN26" s="74"/>
      <c r="EO26" s="74"/>
      <c r="EP26" s="74"/>
      <c r="EQ26" s="74"/>
      <c r="ER26" s="74"/>
      <c r="ES26" s="74"/>
      <c r="ET26" s="74"/>
      <c r="EU26" s="74"/>
      <c r="EV26" s="74"/>
      <c r="EW26" s="74"/>
      <c r="EX26" s="74"/>
      <c r="EY26" s="74"/>
      <c r="EZ26" s="74"/>
      <c r="FA26" s="74"/>
      <c r="FB26" s="74"/>
      <c r="FC26" s="74"/>
      <c r="FD26" s="74"/>
      <c r="FE26" s="74"/>
      <c r="FF26" s="74"/>
      <c r="FG26" s="74"/>
      <c r="FH26" s="74"/>
      <c r="FI26" s="74"/>
      <c r="FJ26" s="74"/>
      <c r="FK26" s="74"/>
      <c r="FL26" s="74"/>
      <c r="FM26" s="74"/>
      <c r="FN26" s="74"/>
      <c r="FO26" s="74"/>
      <c r="FP26" s="74"/>
      <c r="FQ26" s="74"/>
      <c r="FR26" s="74"/>
      <c r="FS26" s="74"/>
      <c r="FT26" s="74"/>
      <c r="FU26" s="74"/>
      <c r="FV26" s="74"/>
      <c r="FW26" s="74"/>
      <c r="FX26" s="74"/>
      <c r="FY26" s="74"/>
      <c r="FZ26" s="74"/>
      <c r="GA26" s="74"/>
      <c r="GB26" s="74"/>
      <c r="GC26" s="74"/>
      <c r="GD26" s="74"/>
      <c r="GE26" s="74"/>
      <c r="GF26" s="74"/>
      <c r="GG26" s="74"/>
      <c r="GH26" s="74"/>
      <c r="GI26" s="74"/>
      <c r="GJ26" s="74"/>
      <c r="GK26" s="74"/>
      <c r="GL26" s="74"/>
      <c r="GM26" s="74"/>
      <c r="GN26" s="74"/>
      <c r="GO26" s="74"/>
      <c r="GP26" s="74"/>
      <c r="GQ26" s="74"/>
      <c r="GR26" s="74"/>
      <c r="GS26" s="74"/>
      <c r="GT26" s="74"/>
      <c r="GU26" s="74"/>
      <c r="GV26" s="74"/>
      <c r="GW26" s="74"/>
      <c r="GX26" s="74"/>
      <c r="GY26" s="74"/>
      <c r="GZ26" s="74"/>
      <c r="HA26" s="74"/>
      <c r="HB26" s="74"/>
      <c r="HC26" s="74"/>
      <c r="HD26" s="74"/>
      <c r="HE26" s="74"/>
      <c r="HF26" s="74"/>
      <c r="HG26" s="74"/>
      <c r="HH26" s="74"/>
      <c r="HI26" s="74"/>
      <c r="HJ26" s="74"/>
      <c r="HK26" s="74"/>
      <c r="HL26" s="74"/>
      <c r="HM26" s="74"/>
      <c r="HN26" s="74"/>
      <c r="HO26" s="74"/>
      <c r="HP26" s="74"/>
      <c r="HQ26" s="74"/>
      <c r="HR26" s="74"/>
      <c r="HS26" s="74"/>
      <c r="HT26" s="74"/>
      <c r="HU26" s="74"/>
      <c r="HV26" s="74"/>
      <c r="HW26" s="74"/>
      <c r="HX26" s="74"/>
      <c r="HY26" s="74"/>
      <c r="HZ26" s="74"/>
      <c r="IA26" s="74"/>
      <c r="IB26" s="74"/>
      <c r="IC26" s="74"/>
      <c r="ID26" s="74"/>
      <c r="IE26" s="74"/>
      <c r="IF26" s="74"/>
      <c r="IG26" s="74"/>
      <c r="IH26" s="74"/>
      <c r="II26" s="74"/>
      <c r="IJ26" s="74"/>
      <c r="IK26" s="74"/>
      <c r="IL26" s="74"/>
      <c r="IM26" s="74"/>
      <c r="IN26" s="74"/>
      <c r="IO26" s="74"/>
      <c r="IP26" s="74"/>
      <c r="IQ26" s="74"/>
      <c r="IR26" s="74"/>
      <c r="IS26" s="74"/>
      <c r="IT26" s="74"/>
      <c r="IU26" s="74"/>
      <c r="IV26" s="74"/>
      <c r="IW26" s="74"/>
      <c r="IX26" s="74"/>
      <c r="IY26" s="74"/>
      <c r="IZ26" s="74"/>
      <c r="JA26" s="74"/>
      <c r="JB26" s="74"/>
      <c r="JC26" s="74"/>
      <c r="JD26" s="74"/>
      <c r="JE26" s="74"/>
      <c r="JF26" s="74"/>
      <c r="JG26" s="74"/>
      <c r="JH26" s="74"/>
      <c r="JI26" s="74"/>
      <c r="JJ26" s="74"/>
      <c r="JK26" s="74"/>
      <c r="JL26" s="74"/>
      <c r="JM26" s="74"/>
      <c r="JN26" s="74"/>
      <c r="JO26" s="74"/>
      <c r="JP26" s="74"/>
      <c r="JQ26" s="74"/>
      <c r="JR26" s="74"/>
      <c r="JS26" s="74"/>
      <c r="JT26" s="74"/>
      <c r="JU26" s="74"/>
      <c r="JV26" s="74"/>
      <c r="JW26" s="74"/>
      <c r="JX26" s="74"/>
      <c r="JY26" s="74"/>
      <c r="JZ26" s="74"/>
      <c r="KA26" s="74"/>
      <c r="KB26" s="74"/>
      <c r="KC26" s="74"/>
      <c r="KD26" s="74"/>
      <c r="KE26" s="74"/>
      <c r="KF26" s="74"/>
      <c r="KG26" s="74"/>
      <c r="KH26" s="74"/>
      <c r="KI26" s="74"/>
      <c r="KJ26" s="74"/>
      <c r="KK26" s="74"/>
      <c r="KL26" s="74"/>
      <c r="KM26" s="74"/>
      <c r="KN26" s="74"/>
      <c r="KO26" s="74"/>
      <c r="KP26" s="74"/>
      <c r="KQ26" s="74"/>
      <c r="KR26" s="74"/>
      <c r="KS26" s="74"/>
      <c r="KT26" s="74"/>
      <c r="KU26" s="74"/>
      <c r="KV26" s="74"/>
      <c r="KW26" s="74"/>
      <c r="KX26" s="74"/>
      <c r="KY26" s="74"/>
      <c r="KZ26" s="74"/>
      <c r="LA26" s="74"/>
      <c r="LB26" s="74"/>
      <c r="LC26" s="74"/>
      <c r="LD26" s="74"/>
      <c r="LE26" s="74"/>
      <c r="LF26" s="74"/>
      <c r="LG26" s="74"/>
      <c r="LH26" s="74"/>
      <c r="LI26" s="74"/>
      <c r="LJ26" s="74"/>
      <c r="LK26" s="74"/>
      <c r="LL26" s="74"/>
      <c r="LM26" s="74"/>
      <c r="LN26" s="74"/>
      <c r="LO26" s="74"/>
      <c r="LP26" s="74"/>
      <c r="LQ26" s="74"/>
      <c r="LR26" s="74"/>
      <c r="LS26" s="74"/>
      <c r="LT26" s="74"/>
      <c r="LU26" s="74"/>
      <c r="LV26" s="74"/>
      <c r="LW26" s="74"/>
      <c r="LX26" s="74"/>
      <c r="LY26" s="74"/>
      <c r="LZ26" s="74"/>
      <c r="MA26" s="74"/>
      <c r="MB26" s="74"/>
      <c r="MC26" s="74"/>
      <c r="MD26" s="74"/>
      <c r="ME26" s="74"/>
      <c r="MF26" s="74"/>
      <c r="MG26" s="74"/>
      <c r="MH26" s="74"/>
      <c r="MI26" s="74"/>
      <c r="MJ26" s="74"/>
      <c r="MK26" s="74"/>
      <c r="ML26" s="74"/>
      <c r="MM26" s="74"/>
      <c r="MN26" s="74"/>
      <c r="MO26" s="74"/>
      <c r="MP26" s="74"/>
      <c r="MQ26" s="74"/>
      <c r="MR26" s="74"/>
      <c r="MS26" s="74"/>
      <c r="MT26" s="74"/>
      <c r="MU26" s="74"/>
      <c r="MV26" s="74"/>
      <c r="MW26" s="74"/>
      <c r="MX26" s="74"/>
      <c r="MY26" s="74"/>
      <c r="MZ26" s="74"/>
      <c r="NA26" s="74"/>
      <c r="NB26" s="74"/>
      <c r="NC26" s="74"/>
      <c r="ND26" s="74"/>
      <c r="NE26" s="74"/>
      <c r="NF26" s="74"/>
      <c r="NG26" s="74"/>
      <c r="NH26" s="74"/>
      <c r="NI26" s="74"/>
      <c r="NJ26" s="74"/>
      <c r="NK26" s="74"/>
      <c r="NL26" s="74"/>
      <c r="NM26" s="74"/>
      <c r="NN26" s="74"/>
      <c r="NO26" s="74"/>
      <c r="NP26" s="74"/>
      <c r="NQ26" s="74"/>
      <c r="NR26" s="74"/>
      <c r="NS26" s="74"/>
      <c r="NT26" s="74"/>
      <c r="NU26" s="74"/>
      <c r="NV26" s="74"/>
      <c r="NW26" s="74"/>
      <c r="NX26" s="74"/>
      <c r="NY26" s="74"/>
      <c r="NZ26" s="74"/>
      <c r="OA26" s="74"/>
      <c r="OB26" s="74"/>
      <c r="OC26" s="74"/>
      <c r="OD26" s="74"/>
      <c r="OE26" s="74"/>
      <c r="OF26" s="74"/>
      <c r="OG26" s="74"/>
      <c r="OH26" s="74"/>
      <c r="OI26" s="74"/>
      <c r="OJ26" s="74"/>
      <c r="OK26" s="74"/>
      <c r="OL26" s="74"/>
      <c r="OM26" s="74"/>
      <c r="ON26" s="74"/>
      <c r="OO26" s="74"/>
      <c r="OP26" s="74"/>
      <c r="OQ26" s="74"/>
      <c r="OR26" s="74"/>
      <c r="OS26" s="74"/>
      <c r="OT26" s="74"/>
      <c r="OU26" s="74"/>
      <c r="OV26" s="74"/>
      <c r="OW26" s="74"/>
      <c r="OX26" s="74"/>
      <c r="OY26" s="74"/>
      <c r="OZ26" s="74"/>
      <c r="PA26" s="74"/>
      <c r="PB26" s="74"/>
      <c r="PC26" s="74"/>
      <c r="PD26" s="74"/>
      <c r="PE26" s="74"/>
      <c r="PF26" s="74"/>
      <c r="PG26" s="74"/>
      <c r="PH26" s="74"/>
      <c r="PI26" s="74"/>
      <c r="PJ26" s="74"/>
      <c r="PK26" s="74"/>
      <c r="PL26" s="74"/>
      <c r="PM26" s="74"/>
      <c r="PN26" s="74"/>
      <c r="PO26" s="74"/>
      <c r="PP26" s="74"/>
      <c r="PQ26" s="74"/>
      <c r="PR26" s="74"/>
      <c r="PS26" s="74"/>
      <c r="PT26" s="74"/>
      <c r="PU26" s="74"/>
      <c r="PV26" s="74"/>
      <c r="PW26" s="74"/>
      <c r="PX26" s="74"/>
      <c r="PY26" s="74"/>
      <c r="PZ26" s="74"/>
      <c r="QA26" s="74"/>
      <c r="QB26" s="74"/>
      <c r="QC26" s="74"/>
      <c r="QD26" s="74"/>
      <c r="QE26" s="74"/>
      <c r="QF26" s="74"/>
      <c r="QG26" s="74"/>
      <c r="QH26" s="74"/>
      <c r="QI26" s="74"/>
      <c r="QJ26" s="74"/>
      <c r="QK26" s="74"/>
      <c r="QL26" s="74"/>
      <c r="QM26" s="74"/>
      <c r="QN26" s="74"/>
      <c r="QO26" s="74"/>
      <c r="QP26" s="74"/>
      <c r="QQ26" s="74"/>
      <c r="QR26" s="74"/>
      <c r="QS26" s="74"/>
      <c r="QT26" s="74"/>
      <c r="QU26" s="74"/>
      <c r="QV26" s="74"/>
      <c r="QW26" s="74"/>
      <c r="QX26" s="74"/>
      <c r="QY26" s="74"/>
      <c r="QZ26" s="74"/>
      <c r="RA26" s="74"/>
      <c r="RB26" s="74"/>
      <c r="RC26" s="74"/>
      <c r="RD26" s="74"/>
      <c r="RE26" s="74"/>
      <c r="RF26" s="74"/>
      <c r="RG26" s="74"/>
      <c r="RH26" s="74"/>
      <c r="RI26" s="74"/>
      <c r="RJ26" s="74"/>
      <c r="RK26" s="74"/>
      <c r="RL26" s="74"/>
      <c r="RM26" s="74"/>
      <c r="RN26" s="74"/>
      <c r="RO26" s="74"/>
      <c r="RP26" s="74"/>
      <c r="RQ26" s="74"/>
      <c r="RR26" s="74"/>
      <c r="RS26" s="74"/>
      <c r="RT26" s="74"/>
      <c r="RU26" s="74"/>
      <c r="RV26" s="74"/>
      <c r="RW26" s="74"/>
      <c r="RX26" s="74"/>
      <c r="RY26" s="74"/>
      <c r="RZ26" s="74"/>
      <c r="SA26" s="74"/>
      <c r="SB26" s="74"/>
      <c r="SC26" s="74"/>
      <c r="SD26" s="74"/>
      <c r="SE26" s="74"/>
      <c r="SF26" s="74"/>
      <c r="SG26" s="74"/>
      <c r="SH26" s="74"/>
      <c r="SI26" s="74"/>
      <c r="SJ26" s="74"/>
      <c r="SK26" s="74"/>
      <c r="SL26" s="74"/>
      <c r="SM26" s="74"/>
      <c r="SN26" s="74"/>
      <c r="SO26" s="74"/>
      <c r="SP26" s="74"/>
      <c r="SQ26" s="74"/>
      <c r="SR26" s="74"/>
      <c r="SS26" s="74"/>
      <c r="ST26" s="74"/>
      <c r="SU26" s="74"/>
      <c r="SV26" s="74"/>
      <c r="SW26" s="74"/>
      <c r="SX26" s="74"/>
      <c r="SY26" s="74"/>
      <c r="SZ26" s="74"/>
      <c r="TA26" s="74"/>
      <c r="TB26" s="74"/>
      <c r="TC26" s="74"/>
      <c r="TD26" s="74"/>
      <c r="TE26" s="74"/>
      <c r="TF26" s="74"/>
      <c r="TG26" s="74"/>
      <c r="TH26" s="74"/>
      <c r="TI26" s="74"/>
      <c r="TJ26" s="74"/>
      <c r="TK26" s="74"/>
      <c r="TL26" s="74"/>
      <c r="TM26" s="74"/>
      <c r="TN26" s="74"/>
      <c r="TO26" s="74"/>
      <c r="TP26" s="74"/>
      <c r="TQ26" s="74"/>
      <c r="TR26" s="74"/>
      <c r="TS26" s="74"/>
      <c r="TT26" s="74"/>
      <c r="TU26" s="74"/>
      <c r="TV26" s="74"/>
      <c r="TW26" s="74"/>
      <c r="TX26" s="74"/>
      <c r="TY26" s="74"/>
      <c r="TZ26" s="74"/>
      <c r="UA26" s="74"/>
      <c r="UB26" s="74"/>
      <c r="UC26" s="74"/>
      <c r="UD26" s="74"/>
      <c r="UE26" s="74"/>
      <c r="UF26" s="74"/>
      <c r="UG26" s="74"/>
      <c r="UH26" s="74"/>
      <c r="UI26" s="74"/>
      <c r="UJ26" s="74"/>
      <c r="UK26" s="74"/>
      <c r="UL26" s="74"/>
      <c r="UM26" s="74"/>
      <c r="UN26" s="74"/>
      <c r="UO26" s="74"/>
      <c r="UP26" s="74"/>
      <c r="UQ26" s="74"/>
      <c r="UR26" s="74"/>
      <c r="US26" s="74"/>
      <c r="UT26" s="74"/>
      <c r="UU26" s="74"/>
      <c r="UV26" s="74"/>
      <c r="UW26" s="74"/>
      <c r="UX26" s="74"/>
      <c r="UY26" s="74"/>
      <c r="UZ26" s="74"/>
      <c r="VA26" s="74"/>
      <c r="VB26" s="74"/>
      <c r="VC26" s="74"/>
      <c r="VD26" s="74"/>
      <c r="VE26" s="74"/>
      <c r="VF26" s="74"/>
      <c r="VG26" s="74"/>
      <c r="VH26" s="74"/>
      <c r="VI26" s="74"/>
      <c r="VJ26" s="74"/>
      <c r="VK26" s="74"/>
      <c r="VL26" s="74"/>
      <c r="VM26" s="74"/>
      <c r="VN26" s="74"/>
      <c r="VO26" s="74"/>
      <c r="VP26" s="74"/>
      <c r="VQ26" s="74"/>
      <c r="VR26" s="74"/>
      <c r="VS26" s="74"/>
      <c r="VT26" s="74"/>
      <c r="VU26" s="74"/>
      <c r="VV26" s="74"/>
      <c r="VW26" s="74"/>
      <c r="VX26" s="74"/>
      <c r="VY26" s="74"/>
      <c r="VZ26" s="74"/>
      <c r="WA26" s="74"/>
      <c r="WB26" s="74"/>
      <c r="WC26" s="74"/>
      <c r="WD26" s="74"/>
      <c r="WE26" s="74"/>
      <c r="WF26" s="74"/>
      <c r="WG26" s="74"/>
      <c r="WH26" s="74"/>
      <c r="WI26" s="74"/>
      <c r="WJ26" s="74"/>
      <c r="WK26" s="74"/>
      <c r="WL26" s="74"/>
      <c r="WM26" s="74"/>
      <c r="WN26" s="74"/>
      <c r="WO26" s="74"/>
      <c r="WP26" s="74"/>
      <c r="WQ26" s="74"/>
      <c r="WR26" s="74"/>
      <c r="WS26" s="74"/>
      <c r="WT26" s="74"/>
      <c r="WU26" s="74"/>
      <c r="WV26" s="74"/>
      <c r="WW26" s="74"/>
      <c r="WX26" s="74"/>
      <c r="WY26" s="74"/>
      <c r="WZ26" s="74"/>
      <c r="XA26" s="74"/>
      <c r="XB26" s="74"/>
      <c r="XC26" s="74"/>
      <c r="XD26" s="74"/>
      <c r="XE26" s="74"/>
      <c r="XF26" s="74"/>
      <c r="XG26" s="74"/>
      <c r="XH26" s="74"/>
      <c r="XI26" s="74"/>
      <c r="XJ26" s="74"/>
      <c r="XK26" s="74"/>
      <c r="XL26" s="74"/>
      <c r="XM26" s="74"/>
      <c r="XN26" s="74"/>
      <c r="XO26" s="74"/>
      <c r="XP26" s="74"/>
      <c r="XQ26" s="74"/>
      <c r="XR26" s="74"/>
      <c r="XS26" s="74"/>
      <c r="XT26" s="74"/>
      <c r="XU26" s="74"/>
      <c r="XV26" s="74"/>
      <c r="XW26" s="74"/>
      <c r="XX26" s="74"/>
      <c r="XY26" s="74"/>
      <c r="XZ26" s="74"/>
      <c r="YA26" s="74"/>
      <c r="YB26" s="74"/>
      <c r="YC26" s="74"/>
      <c r="YD26" s="74"/>
      <c r="YE26" s="74"/>
      <c r="YF26" s="74"/>
      <c r="YG26" s="74"/>
      <c r="YH26" s="74"/>
      <c r="YI26" s="74"/>
      <c r="YJ26" s="74"/>
      <c r="YK26" s="74"/>
      <c r="YL26" s="74"/>
      <c r="YM26" s="74"/>
      <c r="YN26" s="74"/>
      <c r="YO26" s="74"/>
      <c r="YP26" s="74"/>
      <c r="YQ26" s="74"/>
      <c r="YR26" s="74"/>
      <c r="YS26" s="74"/>
      <c r="YT26" s="74"/>
      <c r="YU26" s="74"/>
      <c r="YV26" s="74"/>
      <c r="YW26" s="74"/>
      <c r="YX26" s="74"/>
      <c r="YY26" s="74"/>
      <c r="YZ26" s="74"/>
      <c r="ZA26" s="74"/>
      <c r="ZB26" s="74"/>
      <c r="ZC26" s="74"/>
      <c r="ZD26" s="74"/>
      <c r="ZE26" s="74"/>
      <c r="ZF26" s="74"/>
      <c r="ZG26" s="74"/>
      <c r="ZH26" s="74"/>
      <c r="ZI26" s="74"/>
      <c r="ZJ26" s="74"/>
      <c r="ZK26" s="74"/>
      <c r="ZL26" s="74"/>
      <c r="ZM26" s="74"/>
      <c r="ZN26" s="74"/>
      <c r="ZO26" s="74"/>
      <c r="ZP26" s="74"/>
      <c r="ZQ26" s="74"/>
      <c r="ZR26" s="74"/>
      <c r="ZS26" s="74"/>
      <c r="ZT26" s="74"/>
      <c r="ZU26" s="74"/>
      <c r="ZV26" s="74"/>
      <c r="ZW26" s="74"/>
      <c r="ZX26" s="74"/>
      <c r="ZY26" s="74"/>
      <c r="ZZ26" s="74"/>
      <c r="AAA26" s="74"/>
      <c r="AAB26" s="74"/>
      <c r="AAC26" s="74"/>
      <c r="AAD26" s="74"/>
      <c r="AAE26" s="74"/>
      <c r="AAF26" s="74"/>
      <c r="AAG26" s="74"/>
      <c r="AAH26" s="74"/>
      <c r="AAI26" s="74"/>
      <c r="AAJ26" s="74"/>
      <c r="AAK26" s="74"/>
      <c r="AAL26" s="74"/>
      <c r="AAM26" s="74"/>
      <c r="AAN26" s="74"/>
      <c r="AAO26" s="74"/>
      <c r="AAP26" s="74"/>
      <c r="AAQ26" s="74"/>
      <c r="AAR26" s="74"/>
      <c r="AAS26" s="74"/>
      <c r="AAT26" s="74"/>
      <c r="AAU26" s="74"/>
      <c r="AAV26" s="74"/>
      <c r="AAW26" s="74"/>
      <c r="AAX26" s="74"/>
      <c r="AAY26" s="74"/>
      <c r="AAZ26" s="74"/>
      <c r="ABA26" s="74"/>
      <c r="ABB26" s="74"/>
      <c r="ABC26" s="74"/>
      <c r="ABD26" s="74"/>
      <c r="ABE26" s="74"/>
      <c r="ABF26" s="74"/>
      <c r="ABG26" s="74"/>
      <c r="ABH26" s="74"/>
      <c r="ABI26" s="74"/>
      <c r="ABJ26" s="74"/>
      <c r="ABK26" s="74"/>
      <c r="ABL26" s="74"/>
      <c r="ABM26" s="74"/>
      <c r="ABN26" s="74"/>
      <c r="ABO26" s="74"/>
      <c r="ABP26" s="74"/>
      <c r="ABQ26" s="74"/>
      <c r="ABR26" s="74"/>
      <c r="ABS26" s="74"/>
      <c r="ABT26" s="74"/>
      <c r="ABU26" s="74"/>
      <c r="ABV26" s="74"/>
      <c r="ABW26" s="74"/>
      <c r="ABX26" s="74"/>
      <c r="ABY26" s="74"/>
      <c r="ABZ26" s="74"/>
      <c r="ACA26" s="74"/>
      <c r="ACB26" s="74"/>
      <c r="ACC26" s="74"/>
      <c r="ACD26" s="74"/>
      <c r="ACE26" s="74"/>
      <c r="ACF26" s="74"/>
      <c r="ACG26" s="74"/>
      <c r="ACH26" s="74"/>
      <c r="ACI26" s="74"/>
      <c r="ACJ26" s="74"/>
      <c r="ACK26" s="74"/>
      <c r="ACL26" s="74"/>
      <c r="ACM26" s="74"/>
      <c r="ACN26" s="74"/>
      <c r="ACO26" s="74"/>
      <c r="ACP26" s="74"/>
      <c r="ACQ26" s="74"/>
      <c r="ACR26" s="74"/>
      <c r="ACS26" s="74"/>
      <c r="ACT26" s="74"/>
      <c r="ACU26" s="74"/>
      <c r="ACV26" s="74"/>
      <c r="ACW26" s="74"/>
      <c r="ACX26" s="74"/>
      <c r="ACY26" s="74"/>
      <c r="ACZ26" s="74"/>
      <c r="ADA26" s="74"/>
      <c r="ADB26" s="74"/>
      <c r="ADC26" s="74"/>
      <c r="ADD26" s="74"/>
      <c r="ADE26" s="74"/>
      <c r="ADF26" s="74"/>
      <c r="ADG26" s="74"/>
      <c r="ADH26" s="74"/>
      <c r="ADI26" s="74"/>
      <c r="ADJ26" s="74"/>
      <c r="ADK26" s="74"/>
      <c r="ADL26" s="74"/>
      <c r="ADM26" s="74"/>
      <c r="ADN26" s="74"/>
      <c r="ADO26" s="74"/>
      <c r="ADP26" s="74"/>
      <c r="ADQ26" s="74"/>
      <c r="ADR26" s="74"/>
      <c r="ADS26" s="74"/>
      <c r="ADT26" s="74"/>
      <c r="ADU26" s="74"/>
      <c r="ADV26" s="74"/>
      <c r="ADW26" s="74"/>
      <c r="ADX26" s="74"/>
      <c r="ADY26" s="74"/>
      <c r="ADZ26" s="74"/>
      <c r="AEA26" s="74"/>
      <c r="AEB26" s="74"/>
      <c r="AEC26" s="74"/>
      <c r="AED26" s="74"/>
      <c r="AEE26" s="74"/>
      <c r="AEF26" s="74"/>
      <c r="AEG26" s="74"/>
      <c r="AEH26" s="74"/>
      <c r="AEI26" s="74"/>
      <c r="AEJ26" s="74"/>
      <c r="AEK26" s="74"/>
      <c r="AEL26" s="74"/>
      <c r="AEM26" s="74"/>
      <c r="AEN26" s="74"/>
      <c r="AEO26" s="74"/>
      <c r="AEP26" s="74"/>
      <c r="AEQ26" s="74"/>
      <c r="AER26" s="74"/>
      <c r="AES26" s="74"/>
      <c r="AET26" s="74"/>
      <c r="AEU26" s="74"/>
      <c r="AEV26" s="74"/>
      <c r="AEW26" s="74"/>
      <c r="AEX26" s="74"/>
      <c r="AEY26" s="74"/>
      <c r="AEZ26" s="74"/>
      <c r="AFA26" s="74"/>
      <c r="AFB26" s="74"/>
      <c r="AFC26" s="74"/>
      <c r="AFD26" s="74"/>
      <c r="AFE26" s="74"/>
      <c r="AFF26" s="74"/>
      <c r="AFG26" s="74"/>
      <c r="AFH26" s="74"/>
      <c r="AFI26" s="74"/>
      <c r="AFJ26" s="74"/>
      <c r="AFK26" s="74"/>
      <c r="AFL26" s="74"/>
      <c r="AFM26" s="74"/>
      <c r="AFN26" s="74"/>
      <c r="AFO26" s="74"/>
      <c r="AFP26" s="74"/>
      <c r="AFQ26" s="74"/>
      <c r="AFR26" s="74"/>
      <c r="AFS26" s="74"/>
      <c r="AFT26" s="74"/>
      <c r="AFU26" s="74"/>
      <c r="AFV26" s="74"/>
      <c r="AFW26" s="74"/>
      <c r="AFX26" s="74"/>
      <c r="AFY26" s="74"/>
      <c r="AFZ26" s="74"/>
      <c r="AGA26" s="74"/>
      <c r="AGB26" s="74"/>
      <c r="AGC26" s="74"/>
      <c r="AGD26" s="74"/>
      <c r="AGE26" s="74"/>
      <c r="AGF26" s="74"/>
      <c r="AGG26" s="74"/>
      <c r="AGH26" s="74"/>
      <c r="AGI26" s="74"/>
      <c r="AGJ26" s="74"/>
      <c r="AGK26" s="74"/>
      <c r="AGL26" s="74"/>
      <c r="AGM26" s="74"/>
      <c r="AGN26" s="74"/>
      <c r="AGO26" s="74"/>
      <c r="AGP26" s="74"/>
      <c r="AGQ26" s="74"/>
      <c r="AGR26" s="74"/>
      <c r="AGS26" s="74"/>
      <c r="AGT26" s="74"/>
      <c r="AGU26" s="74"/>
      <c r="AGV26" s="74"/>
      <c r="AGW26" s="74"/>
      <c r="AGX26" s="74"/>
      <c r="AGY26" s="74"/>
      <c r="AGZ26" s="74"/>
      <c r="AHA26" s="74"/>
      <c r="AHB26" s="74"/>
      <c r="AHC26" s="74"/>
      <c r="AHD26" s="74"/>
      <c r="AHE26" s="74"/>
      <c r="AHF26" s="74"/>
      <c r="AHG26" s="74"/>
      <c r="AHH26" s="74"/>
      <c r="AHI26" s="74"/>
      <c r="AHJ26" s="74"/>
      <c r="AHK26" s="74"/>
      <c r="AHL26" s="74"/>
      <c r="AHM26" s="74"/>
      <c r="AHN26" s="74"/>
      <c r="AHO26" s="74"/>
      <c r="AHP26" s="74"/>
      <c r="AHQ26" s="74"/>
      <c r="AHR26" s="74"/>
      <c r="AHS26" s="74"/>
      <c r="AHT26" s="74"/>
      <c r="AHU26" s="74"/>
      <c r="AHV26" s="74"/>
      <c r="AHW26" s="74"/>
      <c r="AHX26" s="74"/>
      <c r="AHY26" s="74"/>
      <c r="AHZ26" s="74"/>
      <c r="AIA26" s="74"/>
      <c r="AIB26" s="74"/>
      <c r="AIC26" s="74"/>
      <c r="AID26" s="74"/>
      <c r="AIE26" s="74"/>
      <c r="AIF26" s="74"/>
      <c r="AIG26" s="74"/>
      <c r="AIH26" s="74"/>
      <c r="AII26" s="74"/>
      <c r="AIJ26" s="74"/>
      <c r="AIK26" s="74"/>
      <c r="AIL26" s="74"/>
      <c r="AIM26" s="74"/>
      <c r="AIN26" s="74"/>
      <c r="AIO26" s="74"/>
      <c r="AIP26" s="74"/>
      <c r="AIQ26" s="74"/>
      <c r="AIR26" s="74"/>
      <c r="AIS26" s="74"/>
      <c r="AIT26" s="74"/>
      <c r="AIU26" s="74"/>
      <c r="AIV26" s="74"/>
      <c r="AIW26" s="74"/>
      <c r="AIX26" s="74"/>
      <c r="AIY26" s="74"/>
      <c r="AIZ26" s="74"/>
      <c r="AJA26" s="74"/>
      <c r="AJB26" s="74"/>
      <c r="AJC26" s="74"/>
      <c r="AJD26" s="74"/>
      <c r="AJE26" s="74"/>
      <c r="AJF26" s="74"/>
      <c r="AJG26" s="74"/>
      <c r="AJH26" s="74"/>
      <c r="AJI26" s="74"/>
      <c r="AJJ26" s="74"/>
      <c r="AJK26" s="74"/>
      <c r="AJL26" s="74"/>
      <c r="AJM26" s="74"/>
      <c r="AJN26" s="74"/>
      <c r="AJO26" s="74"/>
      <c r="AJP26" s="74"/>
      <c r="AJQ26" s="74"/>
      <c r="AJR26" s="74"/>
      <c r="AJS26" s="74"/>
      <c r="AJT26" s="74"/>
      <c r="AJU26" s="74"/>
      <c r="AJV26" s="74"/>
      <c r="AJW26" s="74"/>
      <c r="AJX26" s="74"/>
      <c r="AJY26" s="74"/>
      <c r="AJZ26" s="74"/>
      <c r="AKA26" s="74"/>
      <c r="AKB26" s="74"/>
      <c r="AKC26" s="74"/>
      <c r="AKD26" s="74"/>
      <c r="AKE26" s="74"/>
      <c r="AKF26" s="74"/>
      <c r="AKG26" s="74"/>
      <c r="AKH26" s="74"/>
      <c r="AKI26" s="74"/>
      <c r="AKJ26" s="74"/>
      <c r="AKK26" s="74"/>
      <c r="AKL26" s="74"/>
      <c r="AKM26" s="74"/>
      <c r="AKN26" s="74"/>
      <c r="AKO26" s="74"/>
      <c r="AKP26" s="74"/>
      <c r="AKQ26" s="74"/>
      <c r="AKR26" s="74"/>
      <c r="AKS26" s="74"/>
      <c r="AKT26" s="74"/>
      <c r="AKU26" s="74"/>
      <c r="AKV26" s="74"/>
      <c r="AKW26" s="74"/>
      <c r="AKX26" s="74"/>
      <c r="AKY26" s="74"/>
      <c r="AKZ26" s="74"/>
      <c r="ALA26" s="74"/>
      <c r="ALB26" s="74"/>
      <c r="ALC26" s="74"/>
      <c r="ALD26" s="74"/>
      <c r="ALE26" s="74"/>
      <c r="ALF26" s="74"/>
      <c r="ALG26" s="74"/>
      <c r="ALH26" s="74"/>
      <c r="ALI26" s="74"/>
      <c r="ALJ26" s="74"/>
      <c r="ALK26" s="74"/>
      <c r="ALL26" s="74"/>
      <c r="ALM26" s="74"/>
      <c r="ALN26" s="74"/>
      <c r="ALO26" s="74"/>
      <c r="ALP26" s="74"/>
      <c r="ALQ26" s="74"/>
      <c r="ALR26" s="74"/>
      <c r="ALS26" s="74"/>
      <c r="ALT26" s="74"/>
      <c r="ALU26" s="74"/>
      <c r="ALV26" s="74"/>
      <c r="ALW26" s="74"/>
      <c r="ALX26" s="74"/>
      <c r="ALY26" s="74"/>
      <c r="ALZ26" s="74"/>
      <c r="AMA26" s="74"/>
      <c r="AMB26" s="74"/>
      <c r="AMC26" s="74"/>
      <c r="AMD26" s="74"/>
      <c r="AME26" s="74"/>
      <c r="AMF26" s="74"/>
      <c r="AMG26" s="74"/>
      <c r="AMH26" s="74"/>
      <c r="AMI26" s="74"/>
      <c r="AMJ26" s="74"/>
    </row>
    <row r="27" spans="1:1024" s="50" customFormat="1" ht="30">
      <c r="A27" s="75" t="s">
        <v>74</v>
      </c>
      <c r="B27" s="77" t="s">
        <v>171</v>
      </c>
      <c r="C27" s="86"/>
      <c r="D27" s="75" t="s">
        <v>74</v>
      </c>
      <c r="E27" s="77" t="s">
        <v>174</v>
      </c>
      <c r="F27" s="86"/>
      <c r="G27" s="86"/>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74"/>
      <c r="CI27" s="74"/>
      <c r="CJ27" s="74"/>
      <c r="CK27" s="74"/>
      <c r="CL27" s="74"/>
      <c r="CM27" s="74"/>
      <c r="CN27" s="74"/>
      <c r="CO27" s="74"/>
      <c r="CP27" s="74"/>
      <c r="CQ27" s="74"/>
      <c r="CR27" s="74"/>
      <c r="CS27" s="74"/>
      <c r="CT27" s="74"/>
      <c r="CU27" s="74"/>
      <c r="CV27" s="74"/>
      <c r="CW27" s="74"/>
      <c r="CX27" s="74"/>
      <c r="CY27" s="74"/>
      <c r="CZ27" s="74"/>
      <c r="DA27" s="74"/>
      <c r="DB27" s="74"/>
      <c r="DC27" s="74"/>
      <c r="DD27" s="74"/>
      <c r="DE27" s="74"/>
      <c r="DF27" s="74"/>
      <c r="DG27" s="74"/>
      <c r="DH27" s="74"/>
      <c r="DI27" s="74"/>
      <c r="DJ27" s="74"/>
      <c r="DK27" s="74"/>
      <c r="DL27" s="74"/>
      <c r="DM27" s="74"/>
      <c r="DN27" s="74"/>
      <c r="DO27" s="74"/>
      <c r="DP27" s="74"/>
      <c r="DQ27" s="74"/>
      <c r="DR27" s="74"/>
      <c r="DS27" s="74"/>
      <c r="DT27" s="74"/>
      <c r="DU27" s="74"/>
      <c r="DV27" s="74"/>
      <c r="DW27" s="74"/>
      <c r="DX27" s="74"/>
      <c r="DY27" s="74"/>
      <c r="DZ27" s="74"/>
      <c r="EA27" s="74"/>
      <c r="EB27" s="74"/>
      <c r="EC27" s="74"/>
      <c r="ED27" s="74"/>
      <c r="EE27" s="74"/>
      <c r="EF27" s="74"/>
      <c r="EG27" s="74"/>
      <c r="EH27" s="74"/>
      <c r="EI27" s="74"/>
      <c r="EJ27" s="74"/>
      <c r="EK27" s="74"/>
      <c r="EL27" s="74"/>
      <c r="EM27" s="74"/>
      <c r="EN27" s="74"/>
      <c r="EO27" s="74"/>
      <c r="EP27" s="74"/>
      <c r="EQ27" s="74"/>
      <c r="ER27" s="74"/>
      <c r="ES27" s="74"/>
      <c r="ET27" s="74"/>
      <c r="EU27" s="74"/>
      <c r="EV27" s="74"/>
      <c r="EW27" s="74"/>
      <c r="EX27" s="74"/>
      <c r="EY27" s="74"/>
      <c r="EZ27" s="74"/>
      <c r="FA27" s="74"/>
      <c r="FB27" s="74"/>
      <c r="FC27" s="74"/>
      <c r="FD27" s="74"/>
      <c r="FE27" s="74"/>
      <c r="FF27" s="74"/>
      <c r="FG27" s="74"/>
      <c r="FH27" s="74"/>
      <c r="FI27" s="74"/>
      <c r="FJ27" s="74"/>
      <c r="FK27" s="74"/>
      <c r="FL27" s="74"/>
      <c r="FM27" s="74"/>
      <c r="FN27" s="74"/>
      <c r="FO27" s="74"/>
      <c r="FP27" s="74"/>
      <c r="FQ27" s="74"/>
      <c r="FR27" s="74"/>
      <c r="FS27" s="74"/>
      <c r="FT27" s="74"/>
      <c r="FU27" s="74"/>
      <c r="FV27" s="74"/>
      <c r="FW27" s="74"/>
      <c r="FX27" s="74"/>
      <c r="FY27" s="74"/>
      <c r="FZ27" s="74"/>
      <c r="GA27" s="74"/>
      <c r="GB27" s="74"/>
      <c r="GC27" s="74"/>
      <c r="GD27" s="74"/>
      <c r="GE27" s="74"/>
      <c r="GF27" s="74"/>
      <c r="GG27" s="74"/>
      <c r="GH27" s="74"/>
      <c r="GI27" s="74"/>
      <c r="GJ27" s="74"/>
      <c r="GK27" s="74"/>
      <c r="GL27" s="74"/>
      <c r="GM27" s="74"/>
      <c r="GN27" s="74"/>
      <c r="GO27" s="74"/>
      <c r="GP27" s="74"/>
      <c r="GQ27" s="74"/>
      <c r="GR27" s="74"/>
      <c r="GS27" s="74"/>
      <c r="GT27" s="74"/>
      <c r="GU27" s="74"/>
      <c r="GV27" s="74"/>
      <c r="GW27" s="74"/>
      <c r="GX27" s="74"/>
      <c r="GY27" s="74"/>
      <c r="GZ27" s="74"/>
      <c r="HA27" s="74"/>
      <c r="HB27" s="74"/>
      <c r="HC27" s="74"/>
      <c r="HD27" s="74"/>
      <c r="HE27" s="74"/>
      <c r="HF27" s="74"/>
      <c r="HG27" s="74"/>
      <c r="HH27" s="74"/>
      <c r="HI27" s="74"/>
      <c r="HJ27" s="74"/>
      <c r="HK27" s="74"/>
      <c r="HL27" s="74"/>
      <c r="HM27" s="74"/>
      <c r="HN27" s="74"/>
      <c r="HO27" s="74"/>
      <c r="HP27" s="74"/>
      <c r="HQ27" s="74"/>
      <c r="HR27" s="74"/>
      <c r="HS27" s="74"/>
      <c r="HT27" s="74"/>
      <c r="HU27" s="74"/>
      <c r="HV27" s="74"/>
      <c r="HW27" s="74"/>
      <c r="HX27" s="74"/>
      <c r="HY27" s="74"/>
      <c r="HZ27" s="74"/>
      <c r="IA27" s="74"/>
      <c r="IB27" s="74"/>
      <c r="IC27" s="74"/>
      <c r="ID27" s="74"/>
      <c r="IE27" s="74"/>
      <c r="IF27" s="74"/>
      <c r="IG27" s="74"/>
      <c r="IH27" s="74"/>
      <c r="II27" s="74"/>
      <c r="IJ27" s="74"/>
      <c r="IK27" s="74"/>
      <c r="IL27" s="74"/>
      <c r="IM27" s="74"/>
      <c r="IN27" s="74"/>
      <c r="IO27" s="74"/>
      <c r="IP27" s="74"/>
      <c r="IQ27" s="74"/>
      <c r="IR27" s="74"/>
      <c r="IS27" s="74"/>
      <c r="IT27" s="74"/>
      <c r="IU27" s="74"/>
      <c r="IV27" s="74"/>
      <c r="IW27" s="74"/>
      <c r="IX27" s="74"/>
      <c r="IY27" s="74"/>
      <c r="IZ27" s="74"/>
      <c r="JA27" s="74"/>
      <c r="JB27" s="74"/>
      <c r="JC27" s="74"/>
      <c r="JD27" s="74"/>
      <c r="JE27" s="74"/>
      <c r="JF27" s="74"/>
      <c r="JG27" s="74"/>
      <c r="JH27" s="74"/>
      <c r="JI27" s="74"/>
      <c r="JJ27" s="74"/>
      <c r="JK27" s="74"/>
      <c r="JL27" s="74"/>
      <c r="JM27" s="74"/>
      <c r="JN27" s="74"/>
      <c r="JO27" s="74"/>
      <c r="JP27" s="74"/>
      <c r="JQ27" s="74"/>
      <c r="JR27" s="74"/>
      <c r="JS27" s="74"/>
      <c r="JT27" s="74"/>
      <c r="JU27" s="74"/>
      <c r="JV27" s="74"/>
      <c r="JW27" s="74"/>
      <c r="JX27" s="74"/>
      <c r="JY27" s="74"/>
      <c r="JZ27" s="74"/>
      <c r="KA27" s="74"/>
      <c r="KB27" s="74"/>
      <c r="KC27" s="74"/>
      <c r="KD27" s="74"/>
      <c r="KE27" s="74"/>
      <c r="KF27" s="74"/>
      <c r="KG27" s="74"/>
      <c r="KH27" s="74"/>
      <c r="KI27" s="74"/>
      <c r="KJ27" s="74"/>
      <c r="KK27" s="74"/>
      <c r="KL27" s="74"/>
      <c r="KM27" s="74"/>
      <c r="KN27" s="74"/>
      <c r="KO27" s="74"/>
      <c r="KP27" s="74"/>
      <c r="KQ27" s="74"/>
      <c r="KR27" s="74"/>
      <c r="KS27" s="74"/>
      <c r="KT27" s="74"/>
      <c r="KU27" s="74"/>
      <c r="KV27" s="74"/>
      <c r="KW27" s="74"/>
      <c r="KX27" s="74"/>
      <c r="KY27" s="74"/>
      <c r="KZ27" s="74"/>
      <c r="LA27" s="74"/>
      <c r="LB27" s="74"/>
      <c r="LC27" s="74"/>
      <c r="LD27" s="74"/>
      <c r="LE27" s="74"/>
      <c r="LF27" s="74"/>
      <c r="LG27" s="74"/>
      <c r="LH27" s="74"/>
      <c r="LI27" s="74"/>
      <c r="LJ27" s="74"/>
      <c r="LK27" s="74"/>
      <c r="LL27" s="74"/>
      <c r="LM27" s="74"/>
      <c r="LN27" s="74"/>
      <c r="LO27" s="74"/>
      <c r="LP27" s="74"/>
      <c r="LQ27" s="74"/>
      <c r="LR27" s="74"/>
      <c r="LS27" s="74"/>
      <c r="LT27" s="74"/>
      <c r="LU27" s="74"/>
      <c r="LV27" s="74"/>
      <c r="LW27" s="74"/>
      <c r="LX27" s="74"/>
      <c r="LY27" s="74"/>
      <c r="LZ27" s="74"/>
      <c r="MA27" s="74"/>
      <c r="MB27" s="74"/>
      <c r="MC27" s="74"/>
      <c r="MD27" s="74"/>
      <c r="ME27" s="74"/>
      <c r="MF27" s="74"/>
      <c r="MG27" s="74"/>
      <c r="MH27" s="74"/>
      <c r="MI27" s="74"/>
      <c r="MJ27" s="74"/>
      <c r="MK27" s="74"/>
      <c r="ML27" s="74"/>
      <c r="MM27" s="74"/>
      <c r="MN27" s="74"/>
      <c r="MO27" s="74"/>
      <c r="MP27" s="74"/>
      <c r="MQ27" s="74"/>
      <c r="MR27" s="74"/>
      <c r="MS27" s="74"/>
      <c r="MT27" s="74"/>
      <c r="MU27" s="74"/>
      <c r="MV27" s="74"/>
      <c r="MW27" s="74"/>
      <c r="MX27" s="74"/>
      <c r="MY27" s="74"/>
      <c r="MZ27" s="74"/>
      <c r="NA27" s="74"/>
      <c r="NB27" s="74"/>
      <c r="NC27" s="74"/>
      <c r="ND27" s="74"/>
      <c r="NE27" s="74"/>
      <c r="NF27" s="74"/>
      <c r="NG27" s="74"/>
      <c r="NH27" s="74"/>
      <c r="NI27" s="74"/>
      <c r="NJ27" s="74"/>
      <c r="NK27" s="74"/>
      <c r="NL27" s="74"/>
      <c r="NM27" s="74"/>
      <c r="NN27" s="74"/>
      <c r="NO27" s="74"/>
      <c r="NP27" s="74"/>
      <c r="NQ27" s="74"/>
      <c r="NR27" s="74"/>
      <c r="NS27" s="74"/>
      <c r="NT27" s="74"/>
      <c r="NU27" s="74"/>
      <c r="NV27" s="74"/>
      <c r="NW27" s="74"/>
      <c r="NX27" s="74"/>
      <c r="NY27" s="74"/>
      <c r="NZ27" s="74"/>
      <c r="OA27" s="74"/>
      <c r="OB27" s="74"/>
      <c r="OC27" s="74"/>
      <c r="OD27" s="74"/>
      <c r="OE27" s="74"/>
      <c r="OF27" s="74"/>
      <c r="OG27" s="74"/>
      <c r="OH27" s="74"/>
      <c r="OI27" s="74"/>
      <c r="OJ27" s="74"/>
      <c r="OK27" s="74"/>
      <c r="OL27" s="74"/>
      <c r="OM27" s="74"/>
      <c r="ON27" s="74"/>
      <c r="OO27" s="74"/>
      <c r="OP27" s="74"/>
      <c r="OQ27" s="74"/>
      <c r="OR27" s="74"/>
      <c r="OS27" s="74"/>
      <c r="OT27" s="74"/>
      <c r="OU27" s="74"/>
      <c r="OV27" s="74"/>
      <c r="OW27" s="74"/>
      <c r="OX27" s="74"/>
      <c r="OY27" s="74"/>
      <c r="OZ27" s="74"/>
      <c r="PA27" s="74"/>
      <c r="PB27" s="74"/>
      <c r="PC27" s="74"/>
      <c r="PD27" s="74"/>
      <c r="PE27" s="74"/>
      <c r="PF27" s="74"/>
      <c r="PG27" s="74"/>
      <c r="PH27" s="74"/>
      <c r="PI27" s="74"/>
      <c r="PJ27" s="74"/>
      <c r="PK27" s="74"/>
      <c r="PL27" s="74"/>
      <c r="PM27" s="74"/>
      <c r="PN27" s="74"/>
      <c r="PO27" s="74"/>
      <c r="PP27" s="74"/>
      <c r="PQ27" s="74"/>
      <c r="PR27" s="74"/>
      <c r="PS27" s="74"/>
      <c r="PT27" s="74"/>
      <c r="PU27" s="74"/>
      <c r="PV27" s="74"/>
      <c r="PW27" s="74"/>
      <c r="PX27" s="74"/>
      <c r="PY27" s="74"/>
      <c r="PZ27" s="74"/>
      <c r="QA27" s="74"/>
      <c r="QB27" s="74"/>
      <c r="QC27" s="74"/>
      <c r="QD27" s="74"/>
      <c r="QE27" s="74"/>
      <c r="QF27" s="74"/>
      <c r="QG27" s="74"/>
      <c r="QH27" s="74"/>
      <c r="QI27" s="74"/>
      <c r="QJ27" s="74"/>
      <c r="QK27" s="74"/>
      <c r="QL27" s="74"/>
      <c r="QM27" s="74"/>
      <c r="QN27" s="74"/>
      <c r="QO27" s="74"/>
      <c r="QP27" s="74"/>
      <c r="QQ27" s="74"/>
      <c r="QR27" s="74"/>
      <c r="QS27" s="74"/>
      <c r="QT27" s="74"/>
      <c r="QU27" s="74"/>
      <c r="QV27" s="74"/>
      <c r="QW27" s="74"/>
      <c r="QX27" s="74"/>
      <c r="QY27" s="74"/>
      <c r="QZ27" s="74"/>
      <c r="RA27" s="74"/>
      <c r="RB27" s="74"/>
      <c r="RC27" s="74"/>
      <c r="RD27" s="74"/>
      <c r="RE27" s="74"/>
      <c r="RF27" s="74"/>
      <c r="RG27" s="74"/>
      <c r="RH27" s="74"/>
      <c r="RI27" s="74"/>
      <c r="RJ27" s="74"/>
      <c r="RK27" s="74"/>
      <c r="RL27" s="74"/>
      <c r="RM27" s="74"/>
      <c r="RN27" s="74"/>
      <c r="RO27" s="74"/>
      <c r="RP27" s="74"/>
      <c r="RQ27" s="74"/>
      <c r="RR27" s="74"/>
      <c r="RS27" s="74"/>
      <c r="RT27" s="74"/>
      <c r="RU27" s="74"/>
      <c r="RV27" s="74"/>
      <c r="RW27" s="74"/>
      <c r="RX27" s="74"/>
      <c r="RY27" s="74"/>
      <c r="RZ27" s="74"/>
      <c r="SA27" s="74"/>
      <c r="SB27" s="74"/>
      <c r="SC27" s="74"/>
      <c r="SD27" s="74"/>
      <c r="SE27" s="74"/>
      <c r="SF27" s="74"/>
      <c r="SG27" s="74"/>
      <c r="SH27" s="74"/>
      <c r="SI27" s="74"/>
      <c r="SJ27" s="74"/>
      <c r="SK27" s="74"/>
      <c r="SL27" s="74"/>
      <c r="SM27" s="74"/>
      <c r="SN27" s="74"/>
      <c r="SO27" s="74"/>
      <c r="SP27" s="74"/>
      <c r="SQ27" s="74"/>
      <c r="SR27" s="74"/>
      <c r="SS27" s="74"/>
      <c r="ST27" s="74"/>
      <c r="SU27" s="74"/>
      <c r="SV27" s="74"/>
      <c r="SW27" s="74"/>
      <c r="SX27" s="74"/>
      <c r="SY27" s="74"/>
      <c r="SZ27" s="74"/>
      <c r="TA27" s="74"/>
      <c r="TB27" s="74"/>
      <c r="TC27" s="74"/>
      <c r="TD27" s="74"/>
      <c r="TE27" s="74"/>
      <c r="TF27" s="74"/>
      <c r="TG27" s="74"/>
      <c r="TH27" s="74"/>
      <c r="TI27" s="74"/>
      <c r="TJ27" s="74"/>
      <c r="TK27" s="74"/>
      <c r="TL27" s="74"/>
      <c r="TM27" s="74"/>
      <c r="TN27" s="74"/>
      <c r="TO27" s="74"/>
      <c r="TP27" s="74"/>
      <c r="TQ27" s="74"/>
      <c r="TR27" s="74"/>
      <c r="TS27" s="74"/>
      <c r="TT27" s="74"/>
      <c r="TU27" s="74"/>
      <c r="TV27" s="74"/>
      <c r="TW27" s="74"/>
      <c r="TX27" s="74"/>
      <c r="TY27" s="74"/>
      <c r="TZ27" s="74"/>
      <c r="UA27" s="74"/>
      <c r="UB27" s="74"/>
      <c r="UC27" s="74"/>
      <c r="UD27" s="74"/>
      <c r="UE27" s="74"/>
      <c r="UF27" s="74"/>
      <c r="UG27" s="74"/>
      <c r="UH27" s="74"/>
      <c r="UI27" s="74"/>
      <c r="UJ27" s="74"/>
      <c r="UK27" s="74"/>
      <c r="UL27" s="74"/>
      <c r="UM27" s="74"/>
      <c r="UN27" s="74"/>
      <c r="UO27" s="74"/>
      <c r="UP27" s="74"/>
      <c r="UQ27" s="74"/>
      <c r="UR27" s="74"/>
      <c r="US27" s="74"/>
      <c r="UT27" s="74"/>
      <c r="UU27" s="74"/>
      <c r="UV27" s="74"/>
      <c r="UW27" s="74"/>
      <c r="UX27" s="74"/>
      <c r="UY27" s="74"/>
      <c r="UZ27" s="74"/>
      <c r="VA27" s="74"/>
      <c r="VB27" s="74"/>
      <c r="VC27" s="74"/>
      <c r="VD27" s="74"/>
      <c r="VE27" s="74"/>
      <c r="VF27" s="74"/>
      <c r="VG27" s="74"/>
      <c r="VH27" s="74"/>
      <c r="VI27" s="74"/>
      <c r="VJ27" s="74"/>
      <c r="VK27" s="74"/>
      <c r="VL27" s="74"/>
      <c r="VM27" s="74"/>
      <c r="VN27" s="74"/>
      <c r="VO27" s="74"/>
      <c r="VP27" s="74"/>
      <c r="VQ27" s="74"/>
      <c r="VR27" s="74"/>
      <c r="VS27" s="74"/>
      <c r="VT27" s="74"/>
      <c r="VU27" s="74"/>
      <c r="VV27" s="74"/>
      <c r="VW27" s="74"/>
      <c r="VX27" s="74"/>
      <c r="VY27" s="74"/>
      <c r="VZ27" s="74"/>
      <c r="WA27" s="74"/>
      <c r="WB27" s="74"/>
      <c r="WC27" s="74"/>
      <c r="WD27" s="74"/>
      <c r="WE27" s="74"/>
      <c r="WF27" s="74"/>
      <c r="WG27" s="74"/>
      <c r="WH27" s="74"/>
      <c r="WI27" s="74"/>
      <c r="WJ27" s="74"/>
      <c r="WK27" s="74"/>
      <c r="WL27" s="74"/>
      <c r="WM27" s="74"/>
      <c r="WN27" s="74"/>
      <c r="WO27" s="74"/>
      <c r="WP27" s="74"/>
      <c r="WQ27" s="74"/>
      <c r="WR27" s="74"/>
      <c r="WS27" s="74"/>
      <c r="WT27" s="74"/>
      <c r="WU27" s="74"/>
      <c r="WV27" s="74"/>
      <c r="WW27" s="74"/>
      <c r="WX27" s="74"/>
      <c r="WY27" s="74"/>
      <c r="WZ27" s="74"/>
      <c r="XA27" s="74"/>
      <c r="XB27" s="74"/>
      <c r="XC27" s="74"/>
      <c r="XD27" s="74"/>
      <c r="XE27" s="74"/>
      <c r="XF27" s="74"/>
      <c r="XG27" s="74"/>
      <c r="XH27" s="74"/>
      <c r="XI27" s="74"/>
      <c r="XJ27" s="74"/>
      <c r="XK27" s="74"/>
      <c r="XL27" s="74"/>
      <c r="XM27" s="74"/>
      <c r="XN27" s="74"/>
      <c r="XO27" s="74"/>
      <c r="XP27" s="74"/>
      <c r="XQ27" s="74"/>
      <c r="XR27" s="74"/>
      <c r="XS27" s="74"/>
      <c r="XT27" s="74"/>
      <c r="XU27" s="74"/>
      <c r="XV27" s="74"/>
      <c r="XW27" s="74"/>
      <c r="XX27" s="74"/>
      <c r="XY27" s="74"/>
      <c r="XZ27" s="74"/>
      <c r="YA27" s="74"/>
      <c r="YB27" s="74"/>
      <c r="YC27" s="74"/>
      <c r="YD27" s="74"/>
      <c r="YE27" s="74"/>
      <c r="YF27" s="74"/>
      <c r="YG27" s="74"/>
      <c r="YH27" s="74"/>
      <c r="YI27" s="74"/>
      <c r="YJ27" s="74"/>
      <c r="YK27" s="74"/>
      <c r="YL27" s="74"/>
      <c r="YM27" s="74"/>
      <c r="YN27" s="74"/>
      <c r="YO27" s="74"/>
      <c r="YP27" s="74"/>
      <c r="YQ27" s="74"/>
      <c r="YR27" s="74"/>
      <c r="YS27" s="74"/>
      <c r="YT27" s="74"/>
      <c r="YU27" s="74"/>
      <c r="YV27" s="74"/>
      <c r="YW27" s="74"/>
      <c r="YX27" s="74"/>
      <c r="YY27" s="74"/>
      <c r="YZ27" s="74"/>
      <c r="ZA27" s="74"/>
      <c r="ZB27" s="74"/>
      <c r="ZC27" s="74"/>
      <c r="ZD27" s="74"/>
      <c r="ZE27" s="74"/>
      <c r="ZF27" s="74"/>
      <c r="ZG27" s="74"/>
      <c r="ZH27" s="74"/>
      <c r="ZI27" s="74"/>
      <c r="ZJ27" s="74"/>
      <c r="ZK27" s="74"/>
      <c r="ZL27" s="74"/>
      <c r="ZM27" s="74"/>
      <c r="ZN27" s="74"/>
      <c r="ZO27" s="74"/>
      <c r="ZP27" s="74"/>
      <c r="ZQ27" s="74"/>
      <c r="ZR27" s="74"/>
      <c r="ZS27" s="74"/>
      <c r="ZT27" s="74"/>
      <c r="ZU27" s="74"/>
      <c r="ZV27" s="74"/>
      <c r="ZW27" s="74"/>
      <c r="ZX27" s="74"/>
      <c r="ZY27" s="74"/>
      <c r="ZZ27" s="74"/>
      <c r="AAA27" s="74"/>
      <c r="AAB27" s="74"/>
      <c r="AAC27" s="74"/>
      <c r="AAD27" s="74"/>
      <c r="AAE27" s="74"/>
      <c r="AAF27" s="74"/>
      <c r="AAG27" s="74"/>
      <c r="AAH27" s="74"/>
      <c r="AAI27" s="74"/>
      <c r="AAJ27" s="74"/>
      <c r="AAK27" s="74"/>
      <c r="AAL27" s="74"/>
      <c r="AAM27" s="74"/>
      <c r="AAN27" s="74"/>
      <c r="AAO27" s="74"/>
      <c r="AAP27" s="74"/>
      <c r="AAQ27" s="74"/>
      <c r="AAR27" s="74"/>
      <c r="AAS27" s="74"/>
      <c r="AAT27" s="74"/>
      <c r="AAU27" s="74"/>
      <c r="AAV27" s="74"/>
      <c r="AAW27" s="74"/>
      <c r="AAX27" s="74"/>
      <c r="AAY27" s="74"/>
      <c r="AAZ27" s="74"/>
      <c r="ABA27" s="74"/>
      <c r="ABB27" s="74"/>
      <c r="ABC27" s="74"/>
      <c r="ABD27" s="74"/>
      <c r="ABE27" s="74"/>
      <c r="ABF27" s="74"/>
      <c r="ABG27" s="74"/>
      <c r="ABH27" s="74"/>
      <c r="ABI27" s="74"/>
      <c r="ABJ27" s="74"/>
      <c r="ABK27" s="74"/>
      <c r="ABL27" s="74"/>
      <c r="ABM27" s="74"/>
      <c r="ABN27" s="74"/>
      <c r="ABO27" s="74"/>
      <c r="ABP27" s="74"/>
      <c r="ABQ27" s="74"/>
      <c r="ABR27" s="74"/>
      <c r="ABS27" s="74"/>
      <c r="ABT27" s="74"/>
      <c r="ABU27" s="74"/>
      <c r="ABV27" s="74"/>
      <c r="ABW27" s="74"/>
      <c r="ABX27" s="74"/>
      <c r="ABY27" s="74"/>
      <c r="ABZ27" s="74"/>
      <c r="ACA27" s="74"/>
      <c r="ACB27" s="74"/>
      <c r="ACC27" s="74"/>
      <c r="ACD27" s="74"/>
      <c r="ACE27" s="74"/>
      <c r="ACF27" s="74"/>
      <c r="ACG27" s="74"/>
      <c r="ACH27" s="74"/>
      <c r="ACI27" s="74"/>
      <c r="ACJ27" s="74"/>
      <c r="ACK27" s="74"/>
      <c r="ACL27" s="74"/>
      <c r="ACM27" s="74"/>
      <c r="ACN27" s="74"/>
      <c r="ACO27" s="74"/>
      <c r="ACP27" s="74"/>
      <c r="ACQ27" s="74"/>
      <c r="ACR27" s="74"/>
      <c r="ACS27" s="74"/>
      <c r="ACT27" s="74"/>
      <c r="ACU27" s="74"/>
      <c r="ACV27" s="74"/>
      <c r="ACW27" s="74"/>
      <c r="ACX27" s="74"/>
      <c r="ACY27" s="74"/>
      <c r="ACZ27" s="74"/>
      <c r="ADA27" s="74"/>
      <c r="ADB27" s="74"/>
      <c r="ADC27" s="74"/>
      <c r="ADD27" s="74"/>
      <c r="ADE27" s="74"/>
      <c r="ADF27" s="74"/>
      <c r="ADG27" s="74"/>
      <c r="ADH27" s="74"/>
      <c r="ADI27" s="74"/>
      <c r="ADJ27" s="74"/>
      <c r="ADK27" s="74"/>
      <c r="ADL27" s="74"/>
      <c r="ADM27" s="74"/>
      <c r="ADN27" s="74"/>
      <c r="ADO27" s="74"/>
      <c r="ADP27" s="74"/>
      <c r="ADQ27" s="74"/>
      <c r="ADR27" s="74"/>
      <c r="ADS27" s="74"/>
      <c r="ADT27" s="74"/>
      <c r="ADU27" s="74"/>
      <c r="ADV27" s="74"/>
      <c r="ADW27" s="74"/>
      <c r="ADX27" s="74"/>
      <c r="ADY27" s="74"/>
      <c r="ADZ27" s="74"/>
      <c r="AEA27" s="74"/>
      <c r="AEB27" s="74"/>
      <c r="AEC27" s="74"/>
      <c r="AED27" s="74"/>
      <c r="AEE27" s="74"/>
      <c r="AEF27" s="74"/>
      <c r="AEG27" s="74"/>
      <c r="AEH27" s="74"/>
      <c r="AEI27" s="74"/>
      <c r="AEJ27" s="74"/>
      <c r="AEK27" s="74"/>
      <c r="AEL27" s="74"/>
      <c r="AEM27" s="74"/>
      <c r="AEN27" s="74"/>
      <c r="AEO27" s="74"/>
      <c r="AEP27" s="74"/>
      <c r="AEQ27" s="74"/>
      <c r="AER27" s="74"/>
      <c r="AES27" s="74"/>
      <c r="AET27" s="74"/>
      <c r="AEU27" s="74"/>
      <c r="AEV27" s="74"/>
      <c r="AEW27" s="74"/>
      <c r="AEX27" s="74"/>
      <c r="AEY27" s="74"/>
      <c r="AEZ27" s="74"/>
      <c r="AFA27" s="74"/>
      <c r="AFB27" s="74"/>
      <c r="AFC27" s="74"/>
      <c r="AFD27" s="74"/>
      <c r="AFE27" s="74"/>
      <c r="AFF27" s="74"/>
      <c r="AFG27" s="74"/>
      <c r="AFH27" s="74"/>
      <c r="AFI27" s="74"/>
      <c r="AFJ27" s="74"/>
      <c r="AFK27" s="74"/>
      <c r="AFL27" s="74"/>
      <c r="AFM27" s="74"/>
      <c r="AFN27" s="74"/>
      <c r="AFO27" s="74"/>
      <c r="AFP27" s="74"/>
      <c r="AFQ27" s="74"/>
      <c r="AFR27" s="74"/>
      <c r="AFS27" s="74"/>
      <c r="AFT27" s="74"/>
      <c r="AFU27" s="74"/>
      <c r="AFV27" s="74"/>
      <c r="AFW27" s="74"/>
      <c r="AFX27" s="74"/>
      <c r="AFY27" s="74"/>
      <c r="AFZ27" s="74"/>
      <c r="AGA27" s="74"/>
      <c r="AGB27" s="74"/>
      <c r="AGC27" s="74"/>
      <c r="AGD27" s="74"/>
      <c r="AGE27" s="74"/>
      <c r="AGF27" s="74"/>
      <c r="AGG27" s="74"/>
      <c r="AGH27" s="74"/>
      <c r="AGI27" s="74"/>
      <c r="AGJ27" s="74"/>
      <c r="AGK27" s="74"/>
      <c r="AGL27" s="74"/>
      <c r="AGM27" s="74"/>
      <c r="AGN27" s="74"/>
      <c r="AGO27" s="74"/>
      <c r="AGP27" s="74"/>
      <c r="AGQ27" s="74"/>
      <c r="AGR27" s="74"/>
      <c r="AGS27" s="74"/>
      <c r="AGT27" s="74"/>
      <c r="AGU27" s="74"/>
      <c r="AGV27" s="74"/>
      <c r="AGW27" s="74"/>
      <c r="AGX27" s="74"/>
      <c r="AGY27" s="74"/>
      <c r="AGZ27" s="74"/>
      <c r="AHA27" s="74"/>
      <c r="AHB27" s="74"/>
      <c r="AHC27" s="74"/>
      <c r="AHD27" s="74"/>
      <c r="AHE27" s="74"/>
      <c r="AHF27" s="74"/>
      <c r="AHG27" s="74"/>
      <c r="AHH27" s="74"/>
      <c r="AHI27" s="74"/>
      <c r="AHJ27" s="74"/>
      <c r="AHK27" s="74"/>
      <c r="AHL27" s="74"/>
      <c r="AHM27" s="74"/>
      <c r="AHN27" s="74"/>
      <c r="AHO27" s="74"/>
      <c r="AHP27" s="74"/>
      <c r="AHQ27" s="74"/>
      <c r="AHR27" s="74"/>
      <c r="AHS27" s="74"/>
      <c r="AHT27" s="74"/>
      <c r="AHU27" s="74"/>
      <c r="AHV27" s="74"/>
      <c r="AHW27" s="74"/>
      <c r="AHX27" s="74"/>
      <c r="AHY27" s="74"/>
      <c r="AHZ27" s="74"/>
      <c r="AIA27" s="74"/>
      <c r="AIB27" s="74"/>
      <c r="AIC27" s="74"/>
      <c r="AID27" s="74"/>
      <c r="AIE27" s="74"/>
      <c r="AIF27" s="74"/>
      <c r="AIG27" s="74"/>
      <c r="AIH27" s="74"/>
      <c r="AII27" s="74"/>
      <c r="AIJ27" s="74"/>
      <c r="AIK27" s="74"/>
      <c r="AIL27" s="74"/>
      <c r="AIM27" s="74"/>
      <c r="AIN27" s="74"/>
      <c r="AIO27" s="74"/>
      <c r="AIP27" s="74"/>
      <c r="AIQ27" s="74"/>
      <c r="AIR27" s="74"/>
      <c r="AIS27" s="74"/>
      <c r="AIT27" s="74"/>
      <c r="AIU27" s="74"/>
      <c r="AIV27" s="74"/>
      <c r="AIW27" s="74"/>
      <c r="AIX27" s="74"/>
      <c r="AIY27" s="74"/>
      <c r="AIZ27" s="74"/>
      <c r="AJA27" s="74"/>
      <c r="AJB27" s="74"/>
      <c r="AJC27" s="74"/>
      <c r="AJD27" s="74"/>
      <c r="AJE27" s="74"/>
      <c r="AJF27" s="74"/>
      <c r="AJG27" s="74"/>
      <c r="AJH27" s="74"/>
      <c r="AJI27" s="74"/>
      <c r="AJJ27" s="74"/>
      <c r="AJK27" s="74"/>
      <c r="AJL27" s="74"/>
      <c r="AJM27" s="74"/>
      <c r="AJN27" s="74"/>
      <c r="AJO27" s="74"/>
      <c r="AJP27" s="74"/>
      <c r="AJQ27" s="74"/>
      <c r="AJR27" s="74"/>
      <c r="AJS27" s="74"/>
      <c r="AJT27" s="74"/>
      <c r="AJU27" s="74"/>
      <c r="AJV27" s="74"/>
      <c r="AJW27" s="74"/>
      <c r="AJX27" s="74"/>
      <c r="AJY27" s="74"/>
      <c r="AJZ27" s="74"/>
      <c r="AKA27" s="74"/>
      <c r="AKB27" s="74"/>
      <c r="AKC27" s="74"/>
      <c r="AKD27" s="74"/>
      <c r="AKE27" s="74"/>
      <c r="AKF27" s="74"/>
      <c r="AKG27" s="74"/>
      <c r="AKH27" s="74"/>
      <c r="AKI27" s="74"/>
      <c r="AKJ27" s="74"/>
      <c r="AKK27" s="74"/>
      <c r="AKL27" s="74"/>
      <c r="AKM27" s="74"/>
      <c r="AKN27" s="74"/>
      <c r="AKO27" s="74"/>
      <c r="AKP27" s="74"/>
      <c r="AKQ27" s="74"/>
      <c r="AKR27" s="74"/>
      <c r="AKS27" s="74"/>
      <c r="AKT27" s="74"/>
      <c r="AKU27" s="74"/>
      <c r="AKV27" s="74"/>
      <c r="AKW27" s="74"/>
      <c r="AKX27" s="74"/>
      <c r="AKY27" s="74"/>
      <c r="AKZ27" s="74"/>
      <c r="ALA27" s="74"/>
      <c r="ALB27" s="74"/>
      <c r="ALC27" s="74"/>
      <c r="ALD27" s="74"/>
      <c r="ALE27" s="74"/>
      <c r="ALF27" s="74"/>
      <c r="ALG27" s="74"/>
      <c r="ALH27" s="74"/>
      <c r="ALI27" s="74"/>
      <c r="ALJ27" s="74"/>
      <c r="ALK27" s="74"/>
      <c r="ALL27" s="74"/>
      <c r="ALM27" s="74"/>
      <c r="ALN27" s="74"/>
      <c r="ALO27" s="74"/>
      <c r="ALP27" s="74"/>
      <c r="ALQ27" s="74"/>
      <c r="ALR27" s="74"/>
      <c r="ALS27" s="74"/>
      <c r="ALT27" s="74"/>
      <c r="ALU27" s="74"/>
      <c r="ALV27" s="74"/>
      <c r="ALW27" s="74"/>
      <c r="ALX27" s="74"/>
      <c r="ALY27" s="74"/>
      <c r="ALZ27" s="74"/>
      <c r="AMA27" s="74"/>
      <c r="AMB27" s="74"/>
      <c r="AMC27" s="74"/>
      <c r="AMD27" s="74"/>
      <c r="AME27" s="74"/>
      <c r="AMF27" s="74"/>
      <c r="AMG27" s="74"/>
      <c r="AMH27" s="74"/>
    </row>
    <row r="28" spans="1:1024" s="50" customFormat="1" ht="75">
      <c r="A28" s="78" t="s">
        <v>10</v>
      </c>
      <c r="B28" s="79">
        <f>'KESZI mérleg'!E17</f>
        <v>31226892</v>
      </c>
      <c r="C28" s="86"/>
      <c r="D28" s="82" t="s">
        <v>176</v>
      </c>
      <c r="E28" s="79">
        <f>'KESZI mérleg'!E51</f>
        <v>10432721</v>
      </c>
      <c r="F28" s="86"/>
      <c r="G28" s="86"/>
      <c r="H28" s="165"/>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4"/>
      <c r="DB28" s="74"/>
      <c r="DC28" s="74"/>
      <c r="DD28" s="74"/>
      <c r="DE28" s="74"/>
      <c r="DF28" s="74"/>
      <c r="DG28" s="74"/>
      <c r="DH28" s="74"/>
      <c r="DI28" s="74"/>
      <c r="DJ28" s="74"/>
      <c r="DK28" s="74"/>
      <c r="DL28" s="74"/>
      <c r="DM28" s="74"/>
      <c r="DN28" s="74"/>
      <c r="DO28" s="74"/>
      <c r="DP28" s="74"/>
      <c r="DQ28" s="74"/>
      <c r="DR28" s="74"/>
      <c r="DS28" s="74"/>
      <c r="DT28" s="74"/>
      <c r="DU28" s="74"/>
      <c r="DV28" s="74"/>
      <c r="DW28" s="74"/>
      <c r="DX28" s="74"/>
      <c r="DY28" s="74"/>
      <c r="DZ28" s="74"/>
      <c r="EA28" s="74"/>
      <c r="EB28" s="74"/>
      <c r="EC28" s="74"/>
      <c r="ED28" s="74"/>
      <c r="EE28" s="74"/>
      <c r="EF28" s="74"/>
      <c r="EG28" s="74"/>
      <c r="EH28" s="74"/>
      <c r="EI28" s="74"/>
      <c r="EJ28" s="74"/>
      <c r="EK28" s="74"/>
      <c r="EL28" s="74"/>
      <c r="EM28" s="74"/>
      <c r="EN28" s="74"/>
      <c r="EO28" s="74"/>
      <c r="EP28" s="74"/>
      <c r="EQ28" s="74"/>
      <c r="ER28" s="74"/>
      <c r="ES28" s="74"/>
      <c r="ET28" s="74"/>
      <c r="EU28" s="74"/>
      <c r="EV28" s="74"/>
      <c r="EW28" s="74"/>
      <c r="EX28" s="74"/>
      <c r="EY28" s="74"/>
      <c r="EZ28" s="74"/>
      <c r="FA28" s="74"/>
      <c r="FB28" s="74"/>
      <c r="FC28" s="74"/>
      <c r="FD28" s="74"/>
      <c r="FE28" s="74"/>
      <c r="FF28" s="74"/>
      <c r="FG28" s="74"/>
      <c r="FH28" s="74"/>
      <c r="FI28" s="74"/>
      <c r="FJ28" s="74"/>
      <c r="FK28" s="74"/>
      <c r="FL28" s="74"/>
      <c r="FM28" s="74"/>
      <c r="FN28" s="74"/>
      <c r="FO28" s="74"/>
      <c r="FP28" s="74"/>
      <c r="FQ28" s="74"/>
      <c r="FR28" s="74"/>
      <c r="FS28" s="74"/>
      <c r="FT28" s="74"/>
      <c r="FU28" s="74"/>
      <c r="FV28" s="74"/>
      <c r="FW28" s="74"/>
      <c r="FX28" s="74"/>
      <c r="FY28" s="74"/>
      <c r="FZ28" s="74"/>
      <c r="GA28" s="74"/>
      <c r="GB28" s="74"/>
      <c r="GC28" s="74"/>
      <c r="GD28" s="74"/>
      <c r="GE28" s="74"/>
      <c r="GF28" s="74"/>
      <c r="GG28" s="74"/>
      <c r="GH28" s="74"/>
      <c r="GI28" s="74"/>
      <c r="GJ28" s="74"/>
      <c r="GK28" s="74"/>
      <c r="GL28" s="74"/>
      <c r="GM28" s="74"/>
      <c r="GN28" s="74"/>
      <c r="GO28" s="74"/>
      <c r="GP28" s="74"/>
      <c r="GQ28" s="74"/>
      <c r="GR28" s="74"/>
      <c r="GS28" s="74"/>
      <c r="GT28" s="74"/>
      <c r="GU28" s="74"/>
      <c r="GV28" s="74"/>
      <c r="GW28" s="74"/>
      <c r="GX28" s="74"/>
      <c r="GY28" s="74"/>
      <c r="GZ28" s="74"/>
      <c r="HA28" s="74"/>
      <c r="HB28" s="74"/>
      <c r="HC28" s="74"/>
      <c r="HD28" s="74"/>
      <c r="HE28" s="74"/>
      <c r="HF28" s="74"/>
      <c r="HG28" s="74"/>
      <c r="HH28" s="74"/>
      <c r="HI28" s="74"/>
      <c r="HJ28" s="74"/>
      <c r="HK28" s="74"/>
      <c r="HL28" s="74"/>
      <c r="HM28" s="74"/>
      <c r="HN28" s="74"/>
      <c r="HO28" s="74"/>
      <c r="HP28" s="74"/>
      <c r="HQ28" s="74"/>
      <c r="HR28" s="74"/>
      <c r="HS28" s="74"/>
      <c r="HT28" s="74"/>
      <c r="HU28" s="74"/>
      <c r="HV28" s="74"/>
      <c r="HW28" s="74"/>
      <c r="HX28" s="74"/>
      <c r="HY28" s="74"/>
      <c r="HZ28" s="74"/>
      <c r="IA28" s="74"/>
      <c r="IB28" s="74"/>
      <c r="IC28" s="74"/>
      <c r="ID28" s="74"/>
      <c r="IE28" s="74"/>
      <c r="IF28" s="74"/>
      <c r="IG28" s="74"/>
      <c r="IH28" s="74"/>
      <c r="II28" s="74"/>
      <c r="IJ28" s="74"/>
      <c r="IK28" s="74"/>
      <c r="IL28" s="74"/>
      <c r="IM28" s="74"/>
      <c r="IN28" s="74"/>
      <c r="IO28" s="74"/>
      <c r="IP28" s="74"/>
      <c r="IQ28" s="74"/>
      <c r="IR28" s="74"/>
      <c r="IS28" s="74"/>
      <c r="IT28" s="74"/>
      <c r="IU28" s="74"/>
      <c r="IV28" s="74"/>
      <c r="IW28" s="74"/>
      <c r="IX28" s="74"/>
      <c r="IY28" s="74"/>
      <c r="IZ28" s="74"/>
      <c r="JA28" s="74"/>
      <c r="JB28" s="74"/>
      <c r="JC28" s="74"/>
      <c r="JD28" s="74"/>
      <c r="JE28" s="74"/>
      <c r="JF28" s="74"/>
      <c r="JG28" s="74"/>
      <c r="JH28" s="74"/>
      <c r="JI28" s="74"/>
      <c r="JJ28" s="74"/>
      <c r="JK28" s="74"/>
      <c r="JL28" s="74"/>
      <c r="JM28" s="74"/>
      <c r="JN28" s="74"/>
      <c r="JO28" s="74"/>
      <c r="JP28" s="74"/>
      <c r="JQ28" s="74"/>
      <c r="JR28" s="74"/>
      <c r="JS28" s="74"/>
      <c r="JT28" s="74"/>
      <c r="JU28" s="74"/>
      <c r="JV28" s="74"/>
      <c r="JW28" s="74"/>
      <c r="JX28" s="74"/>
      <c r="JY28" s="74"/>
      <c r="JZ28" s="74"/>
      <c r="KA28" s="74"/>
      <c r="KB28" s="74"/>
      <c r="KC28" s="74"/>
      <c r="KD28" s="74"/>
      <c r="KE28" s="74"/>
      <c r="KF28" s="74"/>
      <c r="KG28" s="74"/>
      <c r="KH28" s="74"/>
      <c r="KI28" s="74"/>
      <c r="KJ28" s="74"/>
      <c r="KK28" s="74"/>
      <c r="KL28" s="74"/>
      <c r="KM28" s="74"/>
      <c r="KN28" s="74"/>
      <c r="KO28" s="74"/>
      <c r="KP28" s="74"/>
      <c r="KQ28" s="74"/>
      <c r="KR28" s="74"/>
      <c r="KS28" s="74"/>
      <c r="KT28" s="74"/>
      <c r="KU28" s="74"/>
      <c r="KV28" s="74"/>
      <c r="KW28" s="74"/>
      <c r="KX28" s="74"/>
      <c r="KY28" s="74"/>
      <c r="KZ28" s="74"/>
      <c r="LA28" s="74"/>
      <c r="LB28" s="74"/>
      <c r="LC28" s="74"/>
      <c r="LD28" s="74"/>
      <c r="LE28" s="74"/>
      <c r="LF28" s="74"/>
      <c r="LG28" s="74"/>
      <c r="LH28" s="74"/>
      <c r="LI28" s="74"/>
      <c r="LJ28" s="74"/>
      <c r="LK28" s="74"/>
      <c r="LL28" s="74"/>
      <c r="LM28" s="74"/>
      <c r="LN28" s="74"/>
      <c r="LO28" s="74"/>
      <c r="LP28" s="74"/>
      <c r="LQ28" s="74"/>
      <c r="LR28" s="74"/>
      <c r="LS28" s="74"/>
      <c r="LT28" s="74"/>
      <c r="LU28" s="74"/>
      <c r="LV28" s="74"/>
      <c r="LW28" s="74"/>
      <c r="LX28" s="74"/>
      <c r="LY28" s="74"/>
      <c r="LZ28" s="74"/>
      <c r="MA28" s="74"/>
      <c r="MB28" s="74"/>
      <c r="MC28" s="74"/>
      <c r="MD28" s="74"/>
      <c r="ME28" s="74"/>
      <c r="MF28" s="74"/>
      <c r="MG28" s="74"/>
      <c r="MH28" s="74"/>
      <c r="MI28" s="74"/>
      <c r="MJ28" s="74"/>
      <c r="MK28" s="74"/>
      <c r="ML28" s="74"/>
      <c r="MM28" s="74"/>
      <c r="MN28" s="74"/>
      <c r="MO28" s="74"/>
      <c r="MP28" s="74"/>
      <c r="MQ28" s="74"/>
      <c r="MR28" s="74"/>
      <c r="MS28" s="74"/>
      <c r="MT28" s="74"/>
      <c r="MU28" s="74"/>
      <c r="MV28" s="74"/>
      <c r="MW28" s="74"/>
      <c r="MX28" s="74"/>
      <c r="MY28" s="74"/>
      <c r="MZ28" s="74"/>
      <c r="NA28" s="74"/>
      <c r="NB28" s="74"/>
      <c r="NC28" s="74"/>
      <c r="ND28" s="74"/>
      <c r="NE28" s="74"/>
      <c r="NF28" s="74"/>
      <c r="NG28" s="74"/>
      <c r="NH28" s="74"/>
      <c r="NI28" s="74"/>
      <c r="NJ28" s="74"/>
      <c r="NK28" s="74"/>
      <c r="NL28" s="74"/>
      <c r="NM28" s="74"/>
      <c r="NN28" s="74"/>
      <c r="NO28" s="74"/>
      <c r="NP28" s="74"/>
      <c r="NQ28" s="74"/>
      <c r="NR28" s="74"/>
      <c r="NS28" s="74"/>
      <c r="NT28" s="74"/>
      <c r="NU28" s="74"/>
      <c r="NV28" s="74"/>
      <c r="NW28" s="74"/>
      <c r="NX28" s="74"/>
      <c r="NY28" s="74"/>
      <c r="NZ28" s="74"/>
      <c r="OA28" s="74"/>
      <c r="OB28" s="74"/>
      <c r="OC28" s="74"/>
      <c r="OD28" s="74"/>
      <c r="OE28" s="74"/>
      <c r="OF28" s="74"/>
      <c r="OG28" s="74"/>
      <c r="OH28" s="74"/>
      <c r="OI28" s="74"/>
      <c r="OJ28" s="74"/>
      <c r="OK28" s="74"/>
      <c r="OL28" s="74"/>
      <c r="OM28" s="74"/>
      <c r="ON28" s="74"/>
      <c r="OO28" s="74"/>
      <c r="OP28" s="74"/>
      <c r="OQ28" s="74"/>
      <c r="OR28" s="74"/>
      <c r="OS28" s="74"/>
      <c r="OT28" s="74"/>
      <c r="OU28" s="74"/>
      <c r="OV28" s="74"/>
      <c r="OW28" s="74"/>
      <c r="OX28" s="74"/>
      <c r="OY28" s="74"/>
      <c r="OZ28" s="74"/>
      <c r="PA28" s="74"/>
      <c r="PB28" s="74"/>
      <c r="PC28" s="74"/>
      <c r="PD28" s="74"/>
      <c r="PE28" s="74"/>
      <c r="PF28" s="74"/>
      <c r="PG28" s="74"/>
      <c r="PH28" s="74"/>
      <c r="PI28" s="74"/>
      <c r="PJ28" s="74"/>
      <c r="PK28" s="74"/>
      <c r="PL28" s="74"/>
      <c r="PM28" s="74"/>
      <c r="PN28" s="74"/>
      <c r="PO28" s="74"/>
      <c r="PP28" s="74"/>
      <c r="PQ28" s="74"/>
      <c r="PR28" s="74"/>
      <c r="PS28" s="74"/>
      <c r="PT28" s="74"/>
      <c r="PU28" s="74"/>
      <c r="PV28" s="74"/>
      <c r="PW28" s="74"/>
      <c r="PX28" s="74"/>
      <c r="PY28" s="74"/>
      <c r="PZ28" s="74"/>
      <c r="QA28" s="74"/>
      <c r="QB28" s="74"/>
      <c r="QC28" s="74"/>
      <c r="QD28" s="74"/>
      <c r="QE28" s="74"/>
      <c r="QF28" s="74"/>
      <c r="QG28" s="74"/>
      <c r="QH28" s="74"/>
      <c r="QI28" s="74"/>
      <c r="QJ28" s="74"/>
      <c r="QK28" s="74"/>
      <c r="QL28" s="74"/>
      <c r="QM28" s="74"/>
      <c r="QN28" s="74"/>
      <c r="QO28" s="74"/>
      <c r="QP28" s="74"/>
      <c r="QQ28" s="74"/>
      <c r="QR28" s="74"/>
      <c r="QS28" s="74"/>
      <c r="QT28" s="74"/>
      <c r="QU28" s="74"/>
      <c r="QV28" s="74"/>
      <c r="QW28" s="74"/>
      <c r="QX28" s="74"/>
      <c r="QY28" s="74"/>
      <c r="QZ28" s="74"/>
      <c r="RA28" s="74"/>
      <c r="RB28" s="74"/>
      <c r="RC28" s="74"/>
      <c r="RD28" s="74"/>
      <c r="RE28" s="74"/>
      <c r="RF28" s="74"/>
      <c r="RG28" s="74"/>
      <c r="RH28" s="74"/>
      <c r="RI28" s="74"/>
      <c r="RJ28" s="74"/>
      <c r="RK28" s="74"/>
      <c r="RL28" s="74"/>
      <c r="RM28" s="74"/>
      <c r="RN28" s="74"/>
      <c r="RO28" s="74"/>
      <c r="RP28" s="74"/>
      <c r="RQ28" s="74"/>
      <c r="RR28" s="74"/>
      <c r="RS28" s="74"/>
      <c r="RT28" s="74"/>
      <c r="RU28" s="74"/>
      <c r="RV28" s="74"/>
      <c r="RW28" s="74"/>
      <c r="RX28" s="74"/>
      <c r="RY28" s="74"/>
      <c r="RZ28" s="74"/>
      <c r="SA28" s="74"/>
      <c r="SB28" s="74"/>
      <c r="SC28" s="74"/>
      <c r="SD28" s="74"/>
      <c r="SE28" s="74"/>
      <c r="SF28" s="74"/>
      <c r="SG28" s="74"/>
      <c r="SH28" s="74"/>
      <c r="SI28" s="74"/>
      <c r="SJ28" s="74"/>
      <c r="SK28" s="74"/>
      <c r="SL28" s="74"/>
      <c r="SM28" s="74"/>
      <c r="SN28" s="74"/>
      <c r="SO28" s="74"/>
      <c r="SP28" s="74"/>
      <c r="SQ28" s="74"/>
      <c r="SR28" s="74"/>
      <c r="SS28" s="74"/>
      <c r="ST28" s="74"/>
      <c r="SU28" s="74"/>
      <c r="SV28" s="74"/>
      <c r="SW28" s="74"/>
      <c r="SX28" s="74"/>
      <c r="SY28" s="74"/>
      <c r="SZ28" s="74"/>
      <c r="TA28" s="74"/>
      <c r="TB28" s="74"/>
      <c r="TC28" s="74"/>
      <c r="TD28" s="74"/>
      <c r="TE28" s="74"/>
      <c r="TF28" s="74"/>
      <c r="TG28" s="74"/>
      <c r="TH28" s="74"/>
      <c r="TI28" s="74"/>
      <c r="TJ28" s="74"/>
      <c r="TK28" s="74"/>
      <c r="TL28" s="74"/>
      <c r="TM28" s="74"/>
      <c r="TN28" s="74"/>
      <c r="TO28" s="74"/>
      <c r="TP28" s="74"/>
      <c r="TQ28" s="74"/>
      <c r="TR28" s="74"/>
      <c r="TS28" s="74"/>
      <c r="TT28" s="74"/>
      <c r="TU28" s="74"/>
      <c r="TV28" s="74"/>
      <c r="TW28" s="74"/>
      <c r="TX28" s="74"/>
      <c r="TY28" s="74"/>
      <c r="TZ28" s="74"/>
      <c r="UA28" s="74"/>
      <c r="UB28" s="74"/>
      <c r="UC28" s="74"/>
      <c r="UD28" s="74"/>
      <c r="UE28" s="74"/>
      <c r="UF28" s="74"/>
      <c r="UG28" s="74"/>
      <c r="UH28" s="74"/>
      <c r="UI28" s="74"/>
      <c r="UJ28" s="74"/>
      <c r="UK28" s="74"/>
      <c r="UL28" s="74"/>
      <c r="UM28" s="74"/>
      <c r="UN28" s="74"/>
      <c r="UO28" s="74"/>
      <c r="UP28" s="74"/>
      <c r="UQ28" s="74"/>
      <c r="UR28" s="74"/>
      <c r="US28" s="74"/>
      <c r="UT28" s="74"/>
      <c r="UU28" s="74"/>
      <c r="UV28" s="74"/>
      <c r="UW28" s="74"/>
      <c r="UX28" s="74"/>
      <c r="UY28" s="74"/>
      <c r="UZ28" s="74"/>
      <c r="VA28" s="74"/>
      <c r="VB28" s="74"/>
      <c r="VC28" s="74"/>
      <c r="VD28" s="74"/>
      <c r="VE28" s="74"/>
      <c r="VF28" s="74"/>
      <c r="VG28" s="74"/>
      <c r="VH28" s="74"/>
      <c r="VI28" s="74"/>
      <c r="VJ28" s="74"/>
      <c r="VK28" s="74"/>
      <c r="VL28" s="74"/>
      <c r="VM28" s="74"/>
      <c r="VN28" s="74"/>
      <c r="VO28" s="74"/>
      <c r="VP28" s="74"/>
      <c r="VQ28" s="74"/>
      <c r="VR28" s="74"/>
      <c r="VS28" s="74"/>
      <c r="VT28" s="74"/>
      <c r="VU28" s="74"/>
      <c r="VV28" s="74"/>
      <c r="VW28" s="74"/>
      <c r="VX28" s="74"/>
      <c r="VY28" s="74"/>
      <c r="VZ28" s="74"/>
      <c r="WA28" s="74"/>
      <c r="WB28" s="74"/>
      <c r="WC28" s="74"/>
      <c r="WD28" s="74"/>
      <c r="WE28" s="74"/>
      <c r="WF28" s="74"/>
      <c r="WG28" s="74"/>
      <c r="WH28" s="74"/>
      <c r="WI28" s="74"/>
      <c r="WJ28" s="74"/>
      <c r="WK28" s="74"/>
      <c r="WL28" s="74"/>
      <c r="WM28" s="74"/>
      <c r="WN28" s="74"/>
      <c r="WO28" s="74"/>
      <c r="WP28" s="74"/>
      <c r="WQ28" s="74"/>
      <c r="WR28" s="74"/>
      <c r="WS28" s="74"/>
      <c r="WT28" s="74"/>
      <c r="WU28" s="74"/>
      <c r="WV28" s="74"/>
      <c r="WW28" s="74"/>
      <c r="WX28" s="74"/>
      <c r="WY28" s="74"/>
      <c r="WZ28" s="74"/>
      <c r="XA28" s="74"/>
      <c r="XB28" s="74"/>
      <c r="XC28" s="74"/>
      <c r="XD28" s="74"/>
      <c r="XE28" s="74"/>
      <c r="XF28" s="74"/>
      <c r="XG28" s="74"/>
      <c r="XH28" s="74"/>
      <c r="XI28" s="74"/>
      <c r="XJ28" s="74"/>
      <c r="XK28" s="74"/>
      <c r="XL28" s="74"/>
      <c r="XM28" s="74"/>
      <c r="XN28" s="74"/>
      <c r="XO28" s="74"/>
      <c r="XP28" s="74"/>
      <c r="XQ28" s="74"/>
      <c r="XR28" s="74"/>
      <c r="XS28" s="74"/>
      <c r="XT28" s="74"/>
      <c r="XU28" s="74"/>
      <c r="XV28" s="74"/>
      <c r="XW28" s="74"/>
      <c r="XX28" s="74"/>
      <c r="XY28" s="74"/>
      <c r="XZ28" s="74"/>
      <c r="YA28" s="74"/>
      <c r="YB28" s="74"/>
      <c r="YC28" s="74"/>
      <c r="YD28" s="74"/>
      <c r="YE28" s="74"/>
      <c r="YF28" s="74"/>
      <c r="YG28" s="74"/>
      <c r="YH28" s="74"/>
      <c r="YI28" s="74"/>
      <c r="YJ28" s="74"/>
      <c r="YK28" s="74"/>
      <c r="YL28" s="74"/>
      <c r="YM28" s="74"/>
      <c r="YN28" s="74"/>
      <c r="YO28" s="74"/>
      <c r="YP28" s="74"/>
      <c r="YQ28" s="74"/>
      <c r="YR28" s="74"/>
      <c r="YS28" s="74"/>
      <c r="YT28" s="74"/>
      <c r="YU28" s="74"/>
      <c r="YV28" s="74"/>
      <c r="YW28" s="74"/>
      <c r="YX28" s="74"/>
      <c r="YY28" s="74"/>
      <c r="YZ28" s="74"/>
      <c r="ZA28" s="74"/>
      <c r="ZB28" s="74"/>
      <c r="ZC28" s="74"/>
      <c r="ZD28" s="74"/>
      <c r="ZE28" s="74"/>
      <c r="ZF28" s="74"/>
      <c r="ZG28" s="74"/>
      <c r="ZH28" s="74"/>
      <c r="ZI28" s="74"/>
      <c r="ZJ28" s="74"/>
      <c r="ZK28" s="74"/>
      <c r="ZL28" s="74"/>
      <c r="ZM28" s="74"/>
      <c r="ZN28" s="74"/>
      <c r="ZO28" s="74"/>
      <c r="ZP28" s="74"/>
      <c r="ZQ28" s="74"/>
      <c r="ZR28" s="74"/>
      <c r="ZS28" s="74"/>
      <c r="ZT28" s="74"/>
      <c r="ZU28" s="74"/>
      <c r="ZV28" s="74"/>
      <c r="ZW28" s="74"/>
      <c r="ZX28" s="74"/>
      <c r="ZY28" s="74"/>
      <c r="ZZ28" s="74"/>
      <c r="AAA28" s="74"/>
      <c r="AAB28" s="74"/>
      <c r="AAC28" s="74"/>
      <c r="AAD28" s="74"/>
      <c r="AAE28" s="74"/>
      <c r="AAF28" s="74"/>
      <c r="AAG28" s="74"/>
      <c r="AAH28" s="74"/>
      <c r="AAI28" s="74"/>
      <c r="AAJ28" s="74"/>
      <c r="AAK28" s="74"/>
      <c r="AAL28" s="74"/>
      <c r="AAM28" s="74"/>
      <c r="AAN28" s="74"/>
      <c r="AAO28" s="74"/>
      <c r="AAP28" s="74"/>
      <c r="AAQ28" s="74"/>
      <c r="AAR28" s="74"/>
      <c r="AAS28" s="74"/>
      <c r="AAT28" s="74"/>
      <c r="AAU28" s="74"/>
      <c r="AAV28" s="74"/>
      <c r="AAW28" s="74"/>
      <c r="AAX28" s="74"/>
      <c r="AAY28" s="74"/>
      <c r="AAZ28" s="74"/>
      <c r="ABA28" s="74"/>
      <c r="ABB28" s="74"/>
      <c r="ABC28" s="74"/>
      <c r="ABD28" s="74"/>
      <c r="ABE28" s="74"/>
      <c r="ABF28" s="74"/>
      <c r="ABG28" s="74"/>
      <c r="ABH28" s="74"/>
      <c r="ABI28" s="74"/>
      <c r="ABJ28" s="74"/>
      <c r="ABK28" s="74"/>
      <c r="ABL28" s="74"/>
      <c r="ABM28" s="74"/>
      <c r="ABN28" s="74"/>
      <c r="ABO28" s="74"/>
      <c r="ABP28" s="74"/>
      <c r="ABQ28" s="74"/>
      <c r="ABR28" s="74"/>
      <c r="ABS28" s="74"/>
      <c r="ABT28" s="74"/>
      <c r="ABU28" s="74"/>
      <c r="ABV28" s="74"/>
      <c r="ABW28" s="74"/>
      <c r="ABX28" s="74"/>
      <c r="ABY28" s="74"/>
      <c r="ABZ28" s="74"/>
      <c r="ACA28" s="74"/>
      <c r="ACB28" s="74"/>
      <c r="ACC28" s="74"/>
      <c r="ACD28" s="74"/>
      <c r="ACE28" s="74"/>
      <c r="ACF28" s="74"/>
      <c r="ACG28" s="74"/>
      <c r="ACH28" s="74"/>
      <c r="ACI28" s="74"/>
      <c r="ACJ28" s="74"/>
      <c r="ACK28" s="74"/>
      <c r="ACL28" s="74"/>
      <c r="ACM28" s="74"/>
      <c r="ACN28" s="74"/>
      <c r="ACO28" s="74"/>
      <c r="ACP28" s="74"/>
      <c r="ACQ28" s="74"/>
      <c r="ACR28" s="74"/>
      <c r="ACS28" s="74"/>
      <c r="ACT28" s="74"/>
      <c r="ACU28" s="74"/>
      <c r="ACV28" s="74"/>
      <c r="ACW28" s="74"/>
      <c r="ACX28" s="74"/>
      <c r="ACY28" s="74"/>
      <c r="ACZ28" s="74"/>
      <c r="ADA28" s="74"/>
      <c r="ADB28" s="74"/>
      <c r="ADC28" s="74"/>
      <c r="ADD28" s="74"/>
      <c r="ADE28" s="74"/>
      <c r="ADF28" s="74"/>
      <c r="ADG28" s="74"/>
      <c r="ADH28" s="74"/>
      <c r="ADI28" s="74"/>
      <c r="ADJ28" s="74"/>
      <c r="ADK28" s="74"/>
      <c r="ADL28" s="74"/>
      <c r="ADM28" s="74"/>
      <c r="ADN28" s="74"/>
      <c r="ADO28" s="74"/>
      <c r="ADP28" s="74"/>
      <c r="ADQ28" s="74"/>
      <c r="ADR28" s="74"/>
      <c r="ADS28" s="74"/>
      <c r="ADT28" s="74"/>
      <c r="ADU28" s="74"/>
      <c r="ADV28" s="74"/>
      <c r="ADW28" s="74"/>
      <c r="ADX28" s="74"/>
      <c r="ADY28" s="74"/>
      <c r="ADZ28" s="74"/>
      <c r="AEA28" s="74"/>
      <c r="AEB28" s="74"/>
      <c r="AEC28" s="74"/>
      <c r="AED28" s="74"/>
      <c r="AEE28" s="74"/>
      <c r="AEF28" s="74"/>
      <c r="AEG28" s="74"/>
      <c r="AEH28" s="74"/>
      <c r="AEI28" s="74"/>
      <c r="AEJ28" s="74"/>
      <c r="AEK28" s="74"/>
      <c r="AEL28" s="74"/>
      <c r="AEM28" s="74"/>
      <c r="AEN28" s="74"/>
      <c r="AEO28" s="74"/>
      <c r="AEP28" s="74"/>
      <c r="AEQ28" s="74"/>
      <c r="AER28" s="74"/>
      <c r="AES28" s="74"/>
      <c r="AET28" s="74"/>
      <c r="AEU28" s="74"/>
      <c r="AEV28" s="74"/>
      <c r="AEW28" s="74"/>
      <c r="AEX28" s="74"/>
      <c r="AEY28" s="74"/>
      <c r="AEZ28" s="74"/>
      <c r="AFA28" s="74"/>
      <c r="AFB28" s="74"/>
      <c r="AFC28" s="74"/>
      <c r="AFD28" s="74"/>
      <c r="AFE28" s="74"/>
      <c r="AFF28" s="74"/>
      <c r="AFG28" s="74"/>
      <c r="AFH28" s="74"/>
      <c r="AFI28" s="74"/>
      <c r="AFJ28" s="74"/>
      <c r="AFK28" s="74"/>
      <c r="AFL28" s="74"/>
      <c r="AFM28" s="74"/>
      <c r="AFN28" s="74"/>
      <c r="AFO28" s="74"/>
      <c r="AFP28" s="74"/>
      <c r="AFQ28" s="74"/>
      <c r="AFR28" s="74"/>
      <c r="AFS28" s="74"/>
      <c r="AFT28" s="74"/>
      <c r="AFU28" s="74"/>
      <c r="AFV28" s="74"/>
      <c r="AFW28" s="74"/>
      <c r="AFX28" s="74"/>
      <c r="AFY28" s="74"/>
      <c r="AFZ28" s="74"/>
      <c r="AGA28" s="74"/>
      <c r="AGB28" s="74"/>
      <c r="AGC28" s="74"/>
      <c r="AGD28" s="74"/>
      <c r="AGE28" s="74"/>
      <c r="AGF28" s="74"/>
      <c r="AGG28" s="74"/>
      <c r="AGH28" s="74"/>
      <c r="AGI28" s="74"/>
      <c r="AGJ28" s="74"/>
      <c r="AGK28" s="74"/>
      <c r="AGL28" s="74"/>
      <c r="AGM28" s="74"/>
      <c r="AGN28" s="74"/>
      <c r="AGO28" s="74"/>
      <c r="AGP28" s="74"/>
      <c r="AGQ28" s="74"/>
      <c r="AGR28" s="74"/>
      <c r="AGS28" s="74"/>
      <c r="AGT28" s="74"/>
      <c r="AGU28" s="74"/>
      <c r="AGV28" s="74"/>
      <c r="AGW28" s="74"/>
      <c r="AGX28" s="74"/>
      <c r="AGY28" s="74"/>
      <c r="AGZ28" s="74"/>
      <c r="AHA28" s="74"/>
      <c r="AHB28" s="74"/>
      <c r="AHC28" s="74"/>
      <c r="AHD28" s="74"/>
      <c r="AHE28" s="74"/>
      <c r="AHF28" s="74"/>
      <c r="AHG28" s="74"/>
      <c r="AHH28" s="74"/>
      <c r="AHI28" s="74"/>
      <c r="AHJ28" s="74"/>
      <c r="AHK28" s="74"/>
      <c r="AHL28" s="74"/>
      <c r="AHM28" s="74"/>
      <c r="AHN28" s="74"/>
      <c r="AHO28" s="74"/>
      <c r="AHP28" s="74"/>
      <c r="AHQ28" s="74"/>
      <c r="AHR28" s="74"/>
      <c r="AHS28" s="74"/>
      <c r="AHT28" s="74"/>
      <c r="AHU28" s="74"/>
      <c r="AHV28" s="74"/>
      <c r="AHW28" s="74"/>
      <c r="AHX28" s="74"/>
      <c r="AHY28" s="74"/>
      <c r="AHZ28" s="74"/>
      <c r="AIA28" s="74"/>
      <c r="AIB28" s="74"/>
      <c r="AIC28" s="74"/>
      <c r="AID28" s="74"/>
      <c r="AIE28" s="74"/>
      <c r="AIF28" s="74"/>
      <c r="AIG28" s="74"/>
      <c r="AIH28" s="74"/>
      <c r="AII28" s="74"/>
      <c r="AIJ28" s="74"/>
      <c r="AIK28" s="74"/>
      <c r="AIL28" s="74"/>
      <c r="AIM28" s="74"/>
      <c r="AIN28" s="74"/>
      <c r="AIO28" s="74"/>
      <c r="AIP28" s="74"/>
      <c r="AIQ28" s="74"/>
      <c r="AIR28" s="74"/>
      <c r="AIS28" s="74"/>
      <c r="AIT28" s="74"/>
      <c r="AIU28" s="74"/>
      <c r="AIV28" s="74"/>
      <c r="AIW28" s="74"/>
      <c r="AIX28" s="74"/>
      <c r="AIY28" s="74"/>
      <c r="AIZ28" s="74"/>
      <c r="AJA28" s="74"/>
      <c r="AJB28" s="74"/>
      <c r="AJC28" s="74"/>
      <c r="AJD28" s="74"/>
      <c r="AJE28" s="74"/>
      <c r="AJF28" s="74"/>
      <c r="AJG28" s="74"/>
      <c r="AJH28" s="74"/>
      <c r="AJI28" s="74"/>
      <c r="AJJ28" s="74"/>
      <c r="AJK28" s="74"/>
      <c r="AJL28" s="74"/>
      <c r="AJM28" s="74"/>
      <c r="AJN28" s="74"/>
      <c r="AJO28" s="74"/>
      <c r="AJP28" s="74"/>
      <c r="AJQ28" s="74"/>
      <c r="AJR28" s="74"/>
      <c r="AJS28" s="74"/>
      <c r="AJT28" s="74"/>
      <c r="AJU28" s="74"/>
      <c r="AJV28" s="74"/>
      <c r="AJW28" s="74"/>
      <c r="AJX28" s="74"/>
      <c r="AJY28" s="74"/>
      <c r="AJZ28" s="74"/>
      <c r="AKA28" s="74"/>
      <c r="AKB28" s="74"/>
      <c r="AKC28" s="74"/>
      <c r="AKD28" s="74"/>
      <c r="AKE28" s="74"/>
      <c r="AKF28" s="74"/>
      <c r="AKG28" s="74"/>
      <c r="AKH28" s="74"/>
      <c r="AKI28" s="74"/>
      <c r="AKJ28" s="74"/>
      <c r="AKK28" s="74"/>
      <c r="AKL28" s="74"/>
      <c r="AKM28" s="74"/>
      <c r="AKN28" s="74"/>
      <c r="AKO28" s="74"/>
      <c r="AKP28" s="74"/>
      <c r="AKQ28" s="74"/>
      <c r="AKR28" s="74"/>
      <c r="AKS28" s="74"/>
      <c r="AKT28" s="74"/>
      <c r="AKU28" s="74"/>
      <c r="AKV28" s="74"/>
      <c r="AKW28" s="74"/>
      <c r="AKX28" s="74"/>
      <c r="AKY28" s="74"/>
      <c r="AKZ28" s="74"/>
      <c r="ALA28" s="74"/>
      <c r="ALB28" s="74"/>
      <c r="ALC28" s="74"/>
      <c r="ALD28" s="74"/>
      <c r="ALE28" s="74"/>
      <c r="ALF28" s="74"/>
      <c r="ALG28" s="74"/>
      <c r="ALH28" s="74"/>
      <c r="ALI28" s="74"/>
      <c r="ALJ28" s="74"/>
      <c r="ALK28" s="74"/>
      <c r="ALL28" s="74"/>
      <c r="ALM28" s="74"/>
      <c r="ALN28" s="74"/>
      <c r="ALO28" s="74"/>
      <c r="ALP28" s="74"/>
      <c r="ALQ28" s="74"/>
      <c r="ALR28" s="74"/>
      <c r="ALS28" s="74"/>
      <c r="ALT28" s="74"/>
      <c r="ALU28" s="74"/>
      <c r="ALV28" s="74"/>
      <c r="ALW28" s="74"/>
      <c r="ALX28" s="74"/>
      <c r="ALY28" s="74"/>
      <c r="ALZ28" s="74"/>
      <c r="AMA28" s="74"/>
      <c r="AMB28" s="74"/>
      <c r="AMC28" s="74"/>
      <c r="AMD28" s="74"/>
      <c r="AME28" s="74"/>
      <c r="AMF28" s="74"/>
      <c r="AMG28" s="74"/>
      <c r="AMH28" s="74"/>
    </row>
    <row r="29" spans="1:1024" s="50" customFormat="1" ht="30">
      <c r="A29" s="78" t="s">
        <v>144</v>
      </c>
      <c r="B29" s="79">
        <f>'CSGYK mérleg'!D17</f>
        <v>4642579</v>
      </c>
      <c r="C29" s="86"/>
      <c r="D29" s="82" t="s">
        <v>178</v>
      </c>
      <c r="E29" s="79">
        <v>19020803</v>
      </c>
      <c r="F29" s="86"/>
      <c r="G29" s="86"/>
      <c r="H29" s="165"/>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74"/>
      <c r="CI29" s="74"/>
      <c r="CJ29" s="74"/>
      <c r="CK29" s="74"/>
      <c r="CL29" s="74"/>
      <c r="CM29" s="74"/>
      <c r="CN29" s="74"/>
      <c r="CO29" s="74"/>
      <c r="CP29" s="74"/>
      <c r="CQ29" s="74"/>
      <c r="CR29" s="74"/>
      <c r="CS29" s="74"/>
      <c r="CT29" s="74"/>
      <c r="CU29" s="74"/>
      <c r="CV29" s="74"/>
      <c r="CW29" s="74"/>
      <c r="CX29" s="74"/>
      <c r="CY29" s="74"/>
      <c r="CZ29" s="74"/>
      <c r="DA29" s="74"/>
      <c r="DB29" s="74"/>
      <c r="DC29" s="74"/>
      <c r="DD29" s="74"/>
      <c r="DE29" s="74"/>
      <c r="DF29" s="74"/>
      <c r="DG29" s="74"/>
      <c r="DH29" s="74"/>
      <c r="DI29" s="74"/>
      <c r="DJ29" s="74"/>
      <c r="DK29" s="74"/>
      <c r="DL29" s="74"/>
      <c r="DM29" s="74"/>
      <c r="DN29" s="74"/>
      <c r="DO29" s="74"/>
      <c r="DP29" s="74"/>
      <c r="DQ29" s="74"/>
      <c r="DR29" s="74"/>
      <c r="DS29" s="74"/>
      <c r="DT29" s="74"/>
      <c r="DU29" s="74"/>
      <c r="DV29" s="74"/>
      <c r="DW29" s="74"/>
      <c r="DX29" s="74"/>
      <c r="DY29" s="74"/>
      <c r="DZ29" s="74"/>
      <c r="EA29" s="74"/>
      <c r="EB29" s="74"/>
      <c r="EC29" s="74"/>
      <c r="ED29" s="74"/>
      <c r="EE29" s="74"/>
      <c r="EF29" s="74"/>
      <c r="EG29" s="74"/>
      <c r="EH29" s="74"/>
      <c r="EI29" s="74"/>
      <c r="EJ29" s="74"/>
      <c r="EK29" s="74"/>
      <c r="EL29" s="74"/>
      <c r="EM29" s="74"/>
      <c r="EN29" s="74"/>
      <c r="EO29" s="74"/>
      <c r="EP29" s="74"/>
      <c r="EQ29" s="74"/>
      <c r="ER29" s="74"/>
      <c r="ES29" s="74"/>
      <c r="ET29" s="74"/>
      <c r="EU29" s="74"/>
      <c r="EV29" s="74"/>
      <c r="EW29" s="74"/>
      <c r="EX29" s="74"/>
      <c r="EY29" s="74"/>
      <c r="EZ29" s="74"/>
      <c r="FA29" s="74"/>
      <c r="FB29" s="74"/>
      <c r="FC29" s="74"/>
      <c r="FD29" s="74"/>
      <c r="FE29" s="74"/>
      <c r="FF29" s="74"/>
      <c r="FG29" s="74"/>
      <c r="FH29" s="74"/>
      <c r="FI29" s="74"/>
      <c r="FJ29" s="74"/>
      <c r="FK29" s="74"/>
      <c r="FL29" s="74"/>
      <c r="FM29" s="74"/>
      <c r="FN29" s="74"/>
      <c r="FO29" s="74"/>
      <c r="FP29" s="74"/>
      <c r="FQ29" s="74"/>
      <c r="FR29" s="74"/>
      <c r="FS29" s="74"/>
      <c r="FT29" s="74"/>
      <c r="FU29" s="74"/>
      <c r="FV29" s="74"/>
      <c r="FW29" s="74"/>
      <c r="FX29" s="74"/>
      <c r="FY29" s="74"/>
      <c r="FZ29" s="74"/>
      <c r="GA29" s="74"/>
      <c r="GB29" s="74"/>
      <c r="GC29" s="74"/>
      <c r="GD29" s="74"/>
      <c r="GE29" s="74"/>
      <c r="GF29" s="74"/>
      <c r="GG29" s="74"/>
      <c r="GH29" s="74"/>
      <c r="GI29" s="74"/>
      <c r="GJ29" s="74"/>
      <c r="GK29" s="74"/>
      <c r="GL29" s="74"/>
      <c r="GM29" s="74"/>
      <c r="GN29" s="74"/>
      <c r="GO29" s="74"/>
      <c r="GP29" s="74"/>
      <c r="GQ29" s="74"/>
      <c r="GR29" s="74"/>
      <c r="GS29" s="74"/>
      <c r="GT29" s="74"/>
      <c r="GU29" s="74"/>
      <c r="GV29" s="74"/>
      <c r="GW29" s="74"/>
      <c r="GX29" s="74"/>
      <c r="GY29" s="74"/>
      <c r="GZ29" s="74"/>
      <c r="HA29" s="74"/>
      <c r="HB29" s="74"/>
      <c r="HC29" s="74"/>
      <c r="HD29" s="74"/>
      <c r="HE29" s="74"/>
      <c r="HF29" s="74"/>
      <c r="HG29" s="74"/>
      <c r="HH29" s="74"/>
      <c r="HI29" s="74"/>
      <c r="HJ29" s="74"/>
      <c r="HK29" s="74"/>
      <c r="HL29" s="74"/>
      <c r="HM29" s="74"/>
      <c r="HN29" s="74"/>
      <c r="HO29" s="74"/>
      <c r="HP29" s="74"/>
      <c r="HQ29" s="74"/>
      <c r="HR29" s="74"/>
      <c r="HS29" s="74"/>
      <c r="HT29" s="74"/>
      <c r="HU29" s="74"/>
      <c r="HV29" s="74"/>
      <c r="HW29" s="74"/>
      <c r="HX29" s="74"/>
      <c r="HY29" s="74"/>
      <c r="HZ29" s="74"/>
      <c r="IA29" s="74"/>
      <c r="IB29" s="74"/>
      <c r="IC29" s="74"/>
      <c r="ID29" s="74"/>
      <c r="IE29" s="74"/>
      <c r="IF29" s="74"/>
      <c r="IG29" s="74"/>
      <c r="IH29" s="74"/>
      <c r="II29" s="74"/>
      <c r="IJ29" s="74"/>
      <c r="IK29" s="74"/>
      <c r="IL29" s="74"/>
      <c r="IM29" s="74"/>
      <c r="IN29" s="74"/>
      <c r="IO29" s="74"/>
      <c r="IP29" s="74"/>
      <c r="IQ29" s="74"/>
      <c r="IR29" s="74"/>
      <c r="IS29" s="74"/>
      <c r="IT29" s="74"/>
      <c r="IU29" s="74"/>
      <c r="IV29" s="74"/>
      <c r="IW29" s="74"/>
      <c r="IX29" s="74"/>
      <c r="IY29" s="74"/>
      <c r="IZ29" s="74"/>
      <c r="JA29" s="74"/>
      <c r="JB29" s="74"/>
      <c r="JC29" s="74"/>
      <c r="JD29" s="74"/>
      <c r="JE29" s="74"/>
      <c r="JF29" s="74"/>
      <c r="JG29" s="74"/>
      <c r="JH29" s="74"/>
      <c r="JI29" s="74"/>
      <c r="JJ29" s="74"/>
      <c r="JK29" s="74"/>
      <c r="JL29" s="74"/>
      <c r="JM29" s="74"/>
      <c r="JN29" s="74"/>
      <c r="JO29" s="74"/>
      <c r="JP29" s="74"/>
      <c r="JQ29" s="74"/>
      <c r="JR29" s="74"/>
      <c r="JS29" s="74"/>
      <c r="JT29" s="74"/>
      <c r="JU29" s="74"/>
      <c r="JV29" s="74"/>
      <c r="JW29" s="74"/>
      <c r="JX29" s="74"/>
      <c r="JY29" s="74"/>
      <c r="JZ29" s="74"/>
      <c r="KA29" s="74"/>
      <c r="KB29" s="74"/>
      <c r="KC29" s="74"/>
      <c r="KD29" s="74"/>
      <c r="KE29" s="74"/>
      <c r="KF29" s="74"/>
      <c r="KG29" s="74"/>
      <c r="KH29" s="74"/>
      <c r="KI29" s="74"/>
      <c r="KJ29" s="74"/>
      <c r="KK29" s="74"/>
      <c r="KL29" s="74"/>
      <c r="KM29" s="74"/>
      <c r="KN29" s="74"/>
      <c r="KO29" s="74"/>
      <c r="KP29" s="74"/>
      <c r="KQ29" s="74"/>
      <c r="KR29" s="74"/>
      <c r="KS29" s="74"/>
      <c r="KT29" s="74"/>
      <c r="KU29" s="74"/>
      <c r="KV29" s="74"/>
      <c r="KW29" s="74"/>
      <c r="KX29" s="74"/>
      <c r="KY29" s="74"/>
      <c r="KZ29" s="74"/>
      <c r="LA29" s="74"/>
      <c r="LB29" s="74"/>
      <c r="LC29" s="74"/>
      <c r="LD29" s="74"/>
      <c r="LE29" s="74"/>
      <c r="LF29" s="74"/>
      <c r="LG29" s="74"/>
      <c r="LH29" s="74"/>
      <c r="LI29" s="74"/>
      <c r="LJ29" s="74"/>
      <c r="LK29" s="74"/>
      <c r="LL29" s="74"/>
      <c r="LM29" s="74"/>
      <c r="LN29" s="74"/>
      <c r="LO29" s="74"/>
      <c r="LP29" s="74"/>
      <c r="LQ29" s="74"/>
      <c r="LR29" s="74"/>
      <c r="LS29" s="74"/>
      <c r="LT29" s="74"/>
      <c r="LU29" s="74"/>
      <c r="LV29" s="74"/>
      <c r="LW29" s="74"/>
      <c r="LX29" s="74"/>
      <c r="LY29" s="74"/>
      <c r="LZ29" s="74"/>
      <c r="MA29" s="74"/>
      <c r="MB29" s="74"/>
      <c r="MC29" s="74"/>
      <c r="MD29" s="74"/>
      <c r="ME29" s="74"/>
      <c r="MF29" s="74"/>
      <c r="MG29" s="74"/>
      <c r="MH29" s="74"/>
      <c r="MI29" s="74"/>
      <c r="MJ29" s="74"/>
      <c r="MK29" s="74"/>
      <c r="ML29" s="74"/>
      <c r="MM29" s="74"/>
      <c r="MN29" s="74"/>
      <c r="MO29" s="74"/>
      <c r="MP29" s="74"/>
      <c r="MQ29" s="74"/>
      <c r="MR29" s="74"/>
      <c r="MS29" s="74"/>
      <c r="MT29" s="74"/>
      <c r="MU29" s="74"/>
      <c r="MV29" s="74"/>
      <c r="MW29" s="74"/>
      <c r="MX29" s="74"/>
      <c r="MY29" s="74"/>
      <c r="MZ29" s="74"/>
      <c r="NA29" s="74"/>
      <c r="NB29" s="74"/>
      <c r="NC29" s="74"/>
      <c r="ND29" s="74"/>
      <c r="NE29" s="74"/>
      <c r="NF29" s="74"/>
      <c r="NG29" s="74"/>
      <c r="NH29" s="74"/>
      <c r="NI29" s="74"/>
      <c r="NJ29" s="74"/>
      <c r="NK29" s="74"/>
      <c r="NL29" s="74"/>
      <c r="NM29" s="74"/>
      <c r="NN29" s="74"/>
      <c r="NO29" s="74"/>
      <c r="NP29" s="74"/>
      <c r="NQ29" s="74"/>
      <c r="NR29" s="74"/>
      <c r="NS29" s="74"/>
      <c r="NT29" s="74"/>
      <c r="NU29" s="74"/>
      <c r="NV29" s="74"/>
      <c r="NW29" s="74"/>
      <c r="NX29" s="74"/>
      <c r="NY29" s="74"/>
      <c r="NZ29" s="74"/>
      <c r="OA29" s="74"/>
      <c r="OB29" s="74"/>
      <c r="OC29" s="74"/>
      <c r="OD29" s="74"/>
      <c r="OE29" s="74"/>
      <c r="OF29" s="74"/>
      <c r="OG29" s="74"/>
      <c r="OH29" s="74"/>
      <c r="OI29" s="74"/>
      <c r="OJ29" s="74"/>
      <c r="OK29" s="74"/>
      <c r="OL29" s="74"/>
      <c r="OM29" s="74"/>
      <c r="ON29" s="74"/>
      <c r="OO29" s="74"/>
      <c r="OP29" s="74"/>
      <c r="OQ29" s="74"/>
      <c r="OR29" s="74"/>
      <c r="OS29" s="74"/>
      <c r="OT29" s="74"/>
      <c r="OU29" s="74"/>
      <c r="OV29" s="74"/>
      <c r="OW29" s="74"/>
      <c r="OX29" s="74"/>
      <c r="OY29" s="74"/>
      <c r="OZ29" s="74"/>
      <c r="PA29" s="74"/>
      <c r="PB29" s="74"/>
      <c r="PC29" s="74"/>
      <c r="PD29" s="74"/>
      <c r="PE29" s="74"/>
      <c r="PF29" s="74"/>
      <c r="PG29" s="74"/>
      <c r="PH29" s="74"/>
      <c r="PI29" s="74"/>
      <c r="PJ29" s="74"/>
      <c r="PK29" s="74"/>
      <c r="PL29" s="74"/>
      <c r="PM29" s="74"/>
      <c r="PN29" s="74"/>
      <c r="PO29" s="74"/>
      <c r="PP29" s="74"/>
      <c r="PQ29" s="74"/>
      <c r="PR29" s="74"/>
      <c r="PS29" s="74"/>
      <c r="PT29" s="74"/>
      <c r="PU29" s="74"/>
      <c r="PV29" s="74"/>
      <c r="PW29" s="74"/>
      <c r="PX29" s="74"/>
      <c r="PY29" s="74"/>
      <c r="PZ29" s="74"/>
      <c r="QA29" s="74"/>
      <c r="QB29" s="74"/>
      <c r="QC29" s="74"/>
      <c r="QD29" s="74"/>
      <c r="QE29" s="74"/>
      <c r="QF29" s="74"/>
      <c r="QG29" s="74"/>
      <c r="QH29" s="74"/>
      <c r="QI29" s="74"/>
      <c r="QJ29" s="74"/>
      <c r="QK29" s="74"/>
      <c r="QL29" s="74"/>
      <c r="QM29" s="74"/>
      <c r="QN29" s="74"/>
      <c r="QO29" s="74"/>
      <c r="QP29" s="74"/>
      <c r="QQ29" s="74"/>
      <c r="QR29" s="74"/>
      <c r="QS29" s="74"/>
      <c r="QT29" s="74"/>
      <c r="QU29" s="74"/>
      <c r="QV29" s="74"/>
      <c r="QW29" s="74"/>
      <c r="QX29" s="74"/>
      <c r="QY29" s="74"/>
      <c r="QZ29" s="74"/>
      <c r="RA29" s="74"/>
      <c r="RB29" s="74"/>
      <c r="RC29" s="74"/>
      <c r="RD29" s="74"/>
      <c r="RE29" s="74"/>
      <c r="RF29" s="74"/>
      <c r="RG29" s="74"/>
      <c r="RH29" s="74"/>
      <c r="RI29" s="74"/>
      <c r="RJ29" s="74"/>
      <c r="RK29" s="74"/>
      <c r="RL29" s="74"/>
      <c r="RM29" s="74"/>
      <c r="RN29" s="74"/>
      <c r="RO29" s="74"/>
      <c r="RP29" s="74"/>
      <c r="RQ29" s="74"/>
      <c r="RR29" s="74"/>
      <c r="RS29" s="74"/>
      <c r="RT29" s="74"/>
      <c r="RU29" s="74"/>
      <c r="RV29" s="74"/>
      <c r="RW29" s="74"/>
      <c r="RX29" s="74"/>
      <c r="RY29" s="74"/>
      <c r="RZ29" s="74"/>
      <c r="SA29" s="74"/>
      <c r="SB29" s="74"/>
      <c r="SC29" s="74"/>
      <c r="SD29" s="74"/>
      <c r="SE29" s="74"/>
      <c r="SF29" s="74"/>
      <c r="SG29" s="74"/>
      <c r="SH29" s="74"/>
      <c r="SI29" s="74"/>
      <c r="SJ29" s="74"/>
      <c r="SK29" s="74"/>
      <c r="SL29" s="74"/>
      <c r="SM29" s="74"/>
      <c r="SN29" s="74"/>
      <c r="SO29" s="74"/>
      <c r="SP29" s="74"/>
      <c r="SQ29" s="74"/>
      <c r="SR29" s="74"/>
      <c r="SS29" s="74"/>
      <c r="ST29" s="74"/>
      <c r="SU29" s="74"/>
      <c r="SV29" s="74"/>
      <c r="SW29" s="74"/>
      <c r="SX29" s="74"/>
      <c r="SY29" s="74"/>
      <c r="SZ29" s="74"/>
      <c r="TA29" s="74"/>
      <c r="TB29" s="74"/>
      <c r="TC29" s="74"/>
      <c r="TD29" s="74"/>
      <c r="TE29" s="74"/>
      <c r="TF29" s="74"/>
      <c r="TG29" s="74"/>
      <c r="TH29" s="74"/>
      <c r="TI29" s="74"/>
      <c r="TJ29" s="74"/>
      <c r="TK29" s="74"/>
      <c r="TL29" s="74"/>
      <c r="TM29" s="74"/>
      <c r="TN29" s="74"/>
      <c r="TO29" s="74"/>
      <c r="TP29" s="74"/>
      <c r="TQ29" s="74"/>
      <c r="TR29" s="74"/>
      <c r="TS29" s="74"/>
      <c r="TT29" s="74"/>
      <c r="TU29" s="74"/>
      <c r="TV29" s="74"/>
      <c r="TW29" s="74"/>
      <c r="TX29" s="74"/>
      <c r="TY29" s="74"/>
      <c r="TZ29" s="74"/>
      <c r="UA29" s="74"/>
      <c r="UB29" s="74"/>
      <c r="UC29" s="74"/>
      <c r="UD29" s="74"/>
      <c r="UE29" s="74"/>
      <c r="UF29" s="74"/>
      <c r="UG29" s="74"/>
      <c r="UH29" s="74"/>
      <c r="UI29" s="74"/>
      <c r="UJ29" s="74"/>
      <c r="UK29" s="74"/>
      <c r="UL29" s="74"/>
      <c r="UM29" s="74"/>
      <c r="UN29" s="74"/>
      <c r="UO29" s="74"/>
      <c r="UP29" s="74"/>
      <c r="UQ29" s="74"/>
      <c r="UR29" s="74"/>
      <c r="US29" s="74"/>
      <c r="UT29" s="74"/>
      <c r="UU29" s="74"/>
      <c r="UV29" s="74"/>
      <c r="UW29" s="74"/>
      <c r="UX29" s="74"/>
      <c r="UY29" s="74"/>
      <c r="UZ29" s="74"/>
      <c r="VA29" s="74"/>
      <c r="VB29" s="74"/>
      <c r="VC29" s="74"/>
      <c r="VD29" s="74"/>
      <c r="VE29" s="74"/>
      <c r="VF29" s="74"/>
      <c r="VG29" s="74"/>
      <c r="VH29" s="74"/>
      <c r="VI29" s="74"/>
      <c r="VJ29" s="74"/>
      <c r="VK29" s="74"/>
      <c r="VL29" s="74"/>
      <c r="VM29" s="74"/>
      <c r="VN29" s="74"/>
      <c r="VO29" s="74"/>
      <c r="VP29" s="74"/>
      <c r="VQ29" s="74"/>
      <c r="VR29" s="74"/>
      <c r="VS29" s="74"/>
      <c r="VT29" s="74"/>
      <c r="VU29" s="74"/>
      <c r="VV29" s="74"/>
      <c r="VW29" s="74"/>
      <c r="VX29" s="74"/>
      <c r="VY29" s="74"/>
      <c r="VZ29" s="74"/>
      <c r="WA29" s="74"/>
      <c r="WB29" s="74"/>
      <c r="WC29" s="74"/>
      <c r="WD29" s="74"/>
      <c r="WE29" s="74"/>
      <c r="WF29" s="74"/>
      <c r="WG29" s="74"/>
      <c r="WH29" s="74"/>
      <c r="WI29" s="74"/>
      <c r="WJ29" s="74"/>
      <c r="WK29" s="74"/>
      <c r="WL29" s="74"/>
      <c r="WM29" s="74"/>
      <c r="WN29" s="74"/>
      <c r="WO29" s="74"/>
      <c r="WP29" s="74"/>
      <c r="WQ29" s="74"/>
      <c r="WR29" s="74"/>
      <c r="WS29" s="74"/>
      <c r="WT29" s="74"/>
      <c r="WU29" s="74"/>
      <c r="WV29" s="74"/>
      <c r="WW29" s="74"/>
      <c r="WX29" s="74"/>
      <c r="WY29" s="74"/>
      <c r="WZ29" s="74"/>
      <c r="XA29" s="74"/>
      <c r="XB29" s="74"/>
      <c r="XC29" s="74"/>
      <c r="XD29" s="74"/>
      <c r="XE29" s="74"/>
      <c r="XF29" s="74"/>
      <c r="XG29" s="74"/>
      <c r="XH29" s="74"/>
      <c r="XI29" s="74"/>
      <c r="XJ29" s="74"/>
      <c r="XK29" s="74"/>
      <c r="XL29" s="74"/>
      <c r="XM29" s="74"/>
      <c r="XN29" s="74"/>
      <c r="XO29" s="74"/>
      <c r="XP29" s="74"/>
      <c r="XQ29" s="74"/>
      <c r="XR29" s="74"/>
      <c r="XS29" s="74"/>
      <c r="XT29" s="74"/>
      <c r="XU29" s="74"/>
      <c r="XV29" s="74"/>
      <c r="XW29" s="74"/>
      <c r="XX29" s="74"/>
      <c r="XY29" s="74"/>
      <c r="XZ29" s="74"/>
      <c r="YA29" s="74"/>
      <c r="YB29" s="74"/>
      <c r="YC29" s="74"/>
      <c r="YD29" s="74"/>
      <c r="YE29" s="74"/>
      <c r="YF29" s="74"/>
      <c r="YG29" s="74"/>
      <c r="YH29" s="74"/>
      <c r="YI29" s="74"/>
      <c r="YJ29" s="74"/>
      <c r="YK29" s="74"/>
      <c r="YL29" s="74"/>
      <c r="YM29" s="74"/>
      <c r="YN29" s="74"/>
      <c r="YO29" s="74"/>
      <c r="YP29" s="74"/>
      <c r="YQ29" s="74"/>
      <c r="YR29" s="74"/>
      <c r="YS29" s="74"/>
      <c r="YT29" s="74"/>
      <c r="YU29" s="74"/>
      <c r="YV29" s="74"/>
      <c r="YW29" s="74"/>
      <c r="YX29" s="74"/>
      <c r="YY29" s="74"/>
      <c r="YZ29" s="74"/>
      <c r="ZA29" s="74"/>
      <c r="ZB29" s="74"/>
      <c r="ZC29" s="74"/>
      <c r="ZD29" s="74"/>
      <c r="ZE29" s="74"/>
      <c r="ZF29" s="74"/>
      <c r="ZG29" s="74"/>
      <c r="ZH29" s="74"/>
      <c r="ZI29" s="74"/>
      <c r="ZJ29" s="74"/>
      <c r="ZK29" s="74"/>
      <c r="ZL29" s="74"/>
      <c r="ZM29" s="74"/>
      <c r="ZN29" s="74"/>
      <c r="ZO29" s="74"/>
      <c r="ZP29" s="74"/>
      <c r="ZQ29" s="74"/>
      <c r="ZR29" s="74"/>
      <c r="ZS29" s="74"/>
      <c r="ZT29" s="74"/>
      <c r="ZU29" s="74"/>
      <c r="ZV29" s="74"/>
      <c r="ZW29" s="74"/>
      <c r="ZX29" s="74"/>
      <c r="ZY29" s="74"/>
      <c r="ZZ29" s="74"/>
      <c r="AAA29" s="74"/>
      <c r="AAB29" s="74"/>
      <c r="AAC29" s="74"/>
      <c r="AAD29" s="74"/>
      <c r="AAE29" s="74"/>
      <c r="AAF29" s="74"/>
      <c r="AAG29" s="74"/>
      <c r="AAH29" s="74"/>
      <c r="AAI29" s="74"/>
      <c r="AAJ29" s="74"/>
      <c r="AAK29" s="74"/>
      <c r="AAL29" s="74"/>
      <c r="AAM29" s="74"/>
      <c r="AAN29" s="74"/>
      <c r="AAO29" s="74"/>
      <c r="AAP29" s="74"/>
      <c r="AAQ29" s="74"/>
      <c r="AAR29" s="74"/>
      <c r="AAS29" s="74"/>
      <c r="AAT29" s="74"/>
      <c r="AAU29" s="74"/>
      <c r="AAV29" s="74"/>
      <c r="AAW29" s="74"/>
      <c r="AAX29" s="74"/>
      <c r="AAY29" s="74"/>
      <c r="AAZ29" s="74"/>
      <c r="ABA29" s="74"/>
      <c r="ABB29" s="74"/>
      <c r="ABC29" s="74"/>
      <c r="ABD29" s="74"/>
      <c r="ABE29" s="74"/>
      <c r="ABF29" s="74"/>
      <c r="ABG29" s="74"/>
      <c r="ABH29" s="74"/>
      <c r="ABI29" s="74"/>
      <c r="ABJ29" s="74"/>
      <c r="ABK29" s="74"/>
      <c r="ABL29" s="74"/>
      <c r="ABM29" s="74"/>
      <c r="ABN29" s="74"/>
      <c r="ABO29" s="74"/>
      <c r="ABP29" s="74"/>
      <c r="ABQ29" s="74"/>
      <c r="ABR29" s="74"/>
      <c r="ABS29" s="74"/>
      <c r="ABT29" s="74"/>
      <c r="ABU29" s="74"/>
      <c r="ABV29" s="74"/>
      <c r="ABW29" s="74"/>
      <c r="ABX29" s="74"/>
      <c r="ABY29" s="74"/>
      <c r="ABZ29" s="74"/>
      <c r="ACA29" s="74"/>
      <c r="ACB29" s="74"/>
      <c r="ACC29" s="74"/>
      <c r="ACD29" s="74"/>
      <c r="ACE29" s="74"/>
      <c r="ACF29" s="74"/>
      <c r="ACG29" s="74"/>
      <c r="ACH29" s="74"/>
      <c r="ACI29" s="74"/>
      <c r="ACJ29" s="74"/>
      <c r="ACK29" s="74"/>
      <c r="ACL29" s="74"/>
      <c r="ACM29" s="74"/>
      <c r="ACN29" s="74"/>
      <c r="ACO29" s="74"/>
      <c r="ACP29" s="74"/>
      <c r="ACQ29" s="74"/>
      <c r="ACR29" s="74"/>
      <c r="ACS29" s="74"/>
      <c r="ACT29" s="74"/>
      <c r="ACU29" s="74"/>
      <c r="ACV29" s="74"/>
      <c r="ACW29" s="74"/>
      <c r="ACX29" s="74"/>
      <c r="ACY29" s="74"/>
      <c r="ACZ29" s="74"/>
      <c r="ADA29" s="74"/>
      <c r="ADB29" s="74"/>
      <c r="ADC29" s="74"/>
      <c r="ADD29" s="74"/>
      <c r="ADE29" s="74"/>
      <c r="ADF29" s="74"/>
      <c r="ADG29" s="74"/>
      <c r="ADH29" s="74"/>
      <c r="ADI29" s="74"/>
      <c r="ADJ29" s="74"/>
      <c r="ADK29" s="74"/>
      <c r="ADL29" s="74"/>
      <c r="ADM29" s="74"/>
      <c r="ADN29" s="74"/>
      <c r="ADO29" s="74"/>
      <c r="ADP29" s="74"/>
      <c r="ADQ29" s="74"/>
      <c r="ADR29" s="74"/>
      <c r="ADS29" s="74"/>
      <c r="ADT29" s="74"/>
      <c r="ADU29" s="74"/>
      <c r="ADV29" s="74"/>
      <c r="ADW29" s="74"/>
      <c r="ADX29" s="74"/>
      <c r="ADY29" s="74"/>
      <c r="ADZ29" s="74"/>
      <c r="AEA29" s="74"/>
      <c r="AEB29" s="74"/>
      <c r="AEC29" s="74"/>
      <c r="AED29" s="74"/>
      <c r="AEE29" s="74"/>
      <c r="AEF29" s="74"/>
      <c r="AEG29" s="74"/>
      <c r="AEH29" s="74"/>
      <c r="AEI29" s="74"/>
      <c r="AEJ29" s="74"/>
      <c r="AEK29" s="74"/>
      <c r="AEL29" s="74"/>
      <c r="AEM29" s="74"/>
      <c r="AEN29" s="74"/>
      <c r="AEO29" s="74"/>
      <c r="AEP29" s="74"/>
      <c r="AEQ29" s="74"/>
      <c r="AER29" s="74"/>
      <c r="AES29" s="74"/>
      <c r="AET29" s="74"/>
      <c r="AEU29" s="74"/>
      <c r="AEV29" s="74"/>
      <c r="AEW29" s="74"/>
      <c r="AEX29" s="74"/>
      <c r="AEY29" s="74"/>
      <c r="AEZ29" s="74"/>
      <c r="AFA29" s="74"/>
      <c r="AFB29" s="74"/>
      <c r="AFC29" s="74"/>
      <c r="AFD29" s="74"/>
      <c r="AFE29" s="74"/>
      <c r="AFF29" s="74"/>
      <c r="AFG29" s="74"/>
      <c r="AFH29" s="74"/>
      <c r="AFI29" s="74"/>
      <c r="AFJ29" s="74"/>
      <c r="AFK29" s="74"/>
      <c r="AFL29" s="74"/>
      <c r="AFM29" s="74"/>
      <c r="AFN29" s="74"/>
      <c r="AFO29" s="74"/>
      <c r="AFP29" s="74"/>
      <c r="AFQ29" s="74"/>
      <c r="AFR29" s="74"/>
      <c r="AFS29" s="74"/>
      <c r="AFT29" s="74"/>
      <c r="AFU29" s="74"/>
      <c r="AFV29" s="74"/>
      <c r="AFW29" s="74"/>
      <c r="AFX29" s="74"/>
      <c r="AFY29" s="74"/>
      <c r="AFZ29" s="74"/>
      <c r="AGA29" s="74"/>
      <c r="AGB29" s="74"/>
      <c r="AGC29" s="74"/>
      <c r="AGD29" s="74"/>
      <c r="AGE29" s="74"/>
      <c r="AGF29" s="74"/>
      <c r="AGG29" s="74"/>
      <c r="AGH29" s="74"/>
      <c r="AGI29" s="74"/>
      <c r="AGJ29" s="74"/>
      <c r="AGK29" s="74"/>
      <c r="AGL29" s="74"/>
      <c r="AGM29" s="74"/>
      <c r="AGN29" s="74"/>
      <c r="AGO29" s="74"/>
      <c r="AGP29" s="74"/>
      <c r="AGQ29" s="74"/>
      <c r="AGR29" s="74"/>
      <c r="AGS29" s="74"/>
      <c r="AGT29" s="74"/>
      <c r="AGU29" s="74"/>
      <c r="AGV29" s="74"/>
      <c r="AGW29" s="74"/>
      <c r="AGX29" s="74"/>
      <c r="AGY29" s="74"/>
      <c r="AGZ29" s="74"/>
      <c r="AHA29" s="74"/>
      <c r="AHB29" s="74"/>
      <c r="AHC29" s="74"/>
      <c r="AHD29" s="74"/>
      <c r="AHE29" s="74"/>
      <c r="AHF29" s="74"/>
      <c r="AHG29" s="74"/>
      <c r="AHH29" s="74"/>
      <c r="AHI29" s="74"/>
      <c r="AHJ29" s="74"/>
      <c r="AHK29" s="74"/>
      <c r="AHL29" s="74"/>
      <c r="AHM29" s="74"/>
      <c r="AHN29" s="74"/>
      <c r="AHO29" s="74"/>
      <c r="AHP29" s="74"/>
      <c r="AHQ29" s="74"/>
      <c r="AHR29" s="74"/>
      <c r="AHS29" s="74"/>
      <c r="AHT29" s="74"/>
      <c r="AHU29" s="74"/>
      <c r="AHV29" s="74"/>
      <c r="AHW29" s="74"/>
      <c r="AHX29" s="74"/>
      <c r="AHY29" s="74"/>
      <c r="AHZ29" s="74"/>
      <c r="AIA29" s="74"/>
      <c r="AIB29" s="74"/>
      <c r="AIC29" s="74"/>
      <c r="AID29" s="74"/>
      <c r="AIE29" s="74"/>
      <c r="AIF29" s="74"/>
      <c r="AIG29" s="74"/>
      <c r="AIH29" s="74"/>
      <c r="AII29" s="74"/>
      <c r="AIJ29" s="74"/>
      <c r="AIK29" s="74"/>
      <c r="AIL29" s="74"/>
      <c r="AIM29" s="74"/>
      <c r="AIN29" s="74"/>
      <c r="AIO29" s="74"/>
      <c r="AIP29" s="74"/>
      <c r="AIQ29" s="74"/>
      <c r="AIR29" s="74"/>
      <c r="AIS29" s="74"/>
      <c r="AIT29" s="74"/>
      <c r="AIU29" s="74"/>
      <c r="AIV29" s="74"/>
      <c r="AIW29" s="74"/>
      <c r="AIX29" s="74"/>
      <c r="AIY29" s="74"/>
      <c r="AIZ29" s="74"/>
      <c r="AJA29" s="74"/>
      <c r="AJB29" s="74"/>
      <c r="AJC29" s="74"/>
      <c r="AJD29" s="74"/>
      <c r="AJE29" s="74"/>
      <c r="AJF29" s="74"/>
      <c r="AJG29" s="74"/>
      <c r="AJH29" s="74"/>
      <c r="AJI29" s="74"/>
      <c r="AJJ29" s="74"/>
      <c r="AJK29" s="74"/>
      <c r="AJL29" s="74"/>
      <c r="AJM29" s="74"/>
      <c r="AJN29" s="74"/>
      <c r="AJO29" s="74"/>
      <c r="AJP29" s="74"/>
      <c r="AJQ29" s="74"/>
      <c r="AJR29" s="74"/>
      <c r="AJS29" s="74"/>
      <c r="AJT29" s="74"/>
      <c r="AJU29" s="74"/>
      <c r="AJV29" s="74"/>
      <c r="AJW29" s="74"/>
      <c r="AJX29" s="74"/>
      <c r="AJY29" s="74"/>
      <c r="AJZ29" s="74"/>
      <c r="AKA29" s="74"/>
      <c r="AKB29" s="74"/>
      <c r="AKC29" s="74"/>
      <c r="AKD29" s="74"/>
      <c r="AKE29" s="74"/>
      <c r="AKF29" s="74"/>
      <c r="AKG29" s="74"/>
      <c r="AKH29" s="74"/>
      <c r="AKI29" s="74"/>
      <c r="AKJ29" s="74"/>
      <c r="AKK29" s="74"/>
      <c r="AKL29" s="74"/>
      <c r="AKM29" s="74"/>
      <c r="AKN29" s="74"/>
      <c r="AKO29" s="74"/>
      <c r="AKP29" s="74"/>
      <c r="AKQ29" s="74"/>
      <c r="AKR29" s="74"/>
      <c r="AKS29" s="74"/>
      <c r="AKT29" s="74"/>
      <c r="AKU29" s="74"/>
      <c r="AKV29" s="74"/>
      <c r="AKW29" s="74"/>
      <c r="AKX29" s="74"/>
      <c r="AKY29" s="74"/>
      <c r="AKZ29" s="74"/>
      <c r="ALA29" s="74"/>
      <c r="ALB29" s="74"/>
      <c r="ALC29" s="74"/>
      <c r="ALD29" s="74"/>
      <c r="ALE29" s="74"/>
      <c r="ALF29" s="74"/>
      <c r="ALG29" s="74"/>
      <c r="ALH29" s="74"/>
      <c r="ALI29" s="74"/>
      <c r="ALJ29" s="74"/>
      <c r="ALK29" s="74"/>
      <c r="ALL29" s="74"/>
      <c r="ALM29" s="74"/>
      <c r="ALN29" s="74"/>
      <c r="ALO29" s="74"/>
      <c r="ALP29" s="74"/>
      <c r="ALQ29" s="74"/>
      <c r="ALR29" s="74"/>
      <c r="ALS29" s="74"/>
      <c r="ALT29" s="74"/>
      <c r="ALU29" s="74"/>
      <c r="ALV29" s="74"/>
      <c r="ALW29" s="74"/>
      <c r="ALX29" s="74"/>
      <c r="ALY29" s="74"/>
      <c r="ALZ29" s="74"/>
      <c r="AMA29" s="74"/>
      <c r="AMB29" s="74"/>
      <c r="AMC29" s="74"/>
      <c r="AMD29" s="74"/>
      <c r="AME29" s="74"/>
      <c r="AMF29" s="74"/>
      <c r="AMG29" s="74"/>
      <c r="AMH29" s="74"/>
    </row>
    <row r="30" spans="1:1024" s="50" customFormat="1" ht="30">
      <c r="A30" s="78" t="s">
        <v>8</v>
      </c>
      <c r="B30" s="79">
        <f>'Társulás mérleg'!D18</f>
        <v>0</v>
      </c>
      <c r="C30" s="86"/>
      <c r="D30" s="82" t="s">
        <v>180</v>
      </c>
      <c r="E30" s="79">
        <v>1773368</v>
      </c>
      <c r="F30" s="86"/>
      <c r="G30" s="86"/>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74"/>
      <c r="CK30" s="74"/>
      <c r="CL30" s="74"/>
      <c r="CM30" s="74"/>
      <c r="CN30" s="74"/>
      <c r="CO30" s="74"/>
      <c r="CP30" s="74"/>
      <c r="CQ30" s="74"/>
      <c r="CR30" s="74"/>
      <c r="CS30" s="74"/>
      <c r="CT30" s="74"/>
      <c r="CU30" s="74"/>
      <c r="CV30" s="74"/>
      <c r="CW30" s="74"/>
      <c r="CX30" s="74"/>
      <c r="CY30" s="74"/>
      <c r="CZ30" s="74"/>
      <c r="DA30" s="74"/>
      <c r="DB30" s="74"/>
      <c r="DC30" s="74"/>
      <c r="DD30" s="74"/>
      <c r="DE30" s="74"/>
      <c r="DF30" s="74"/>
      <c r="DG30" s="74"/>
      <c r="DH30" s="74"/>
      <c r="DI30" s="74"/>
      <c r="DJ30" s="74"/>
      <c r="DK30" s="74"/>
      <c r="DL30" s="74"/>
      <c r="DM30" s="74"/>
      <c r="DN30" s="74"/>
      <c r="DO30" s="74"/>
      <c r="DP30" s="74"/>
      <c r="DQ30" s="74"/>
      <c r="DR30" s="74"/>
      <c r="DS30" s="74"/>
      <c r="DT30" s="74"/>
      <c r="DU30" s="74"/>
      <c r="DV30" s="74"/>
      <c r="DW30" s="74"/>
      <c r="DX30" s="74"/>
      <c r="DY30" s="74"/>
      <c r="DZ30" s="74"/>
      <c r="EA30" s="74"/>
      <c r="EB30" s="74"/>
      <c r="EC30" s="74"/>
      <c r="ED30" s="74"/>
      <c r="EE30" s="74"/>
      <c r="EF30" s="74"/>
      <c r="EG30" s="74"/>
      <c r="EH30" s="74"/>
      <c r="EI30" s="74"/>
      <c r="EJ30" s="74"/>
      <c r="EK30" s="74"/>
      <c r="EL30" s="74"/>
      <c r="EM30" s="74"/>
      <c r="EN30" s="74"/>
      <c r="EO30" s="74"/>
      <c r="EP30" s="74"/>
      <c r="EQ30" s="74"/>
      <c r="ER30" s="74"/>
      <c r="ES30" s="74"/>
      <c r="ET30" s="74"/>
      <c r="EU30" s="74"/>
      <c r="EV30" s="74"/>
      <c r="EW30" s="74"/>
      <c r="EX30" s="74"/>
      <c r="EY30" s="74"/>
      <c r="EZ30" s="74"/>
      <c r="FA30" s="74"/>
      <c r="FB30" s="74"/>
      <c r="FC30" s="74"/>
      <c r="FD30" s="74"/>
      <c r="FE30" s="74"/>
      <c r="FF30" s="74"/>
      <c r="FG30" s="74"/>
      <c r="FH30" s="74"/>
      <c r="FI30" s="74"/>
      <c r="FJ30" s="74"/>
      <c r="FK30" s="74"/>
      <c r="FL30" s="74"/>
      <c r="FM30" s="74"/>
      <c r="FN30" s="74"/>
      <c r="FO30" s="74"/>
      <c r="FP30" s="74"/>
      <c r="FQ30" s="74"/>
      <c r="FR30" s="74"/>
      <c r="FS30" s="74"/>
      <c r="FT30" s="74"/>
      <c r="FU30" s="74"/>
      <c r="FV30" s="74"/>
      <c r="FW30" s="74"/>
      <c r="FX30" s="74"/>
      <c r="FY30" s="74"/>
      <c r="FZ30" s="74"/>
      <c r="GA30" s="74"/>
      <c r="GB30" s="74"/>
      <c r="GC30" s="74"/>
      <c r="GD30" s="74"/>
      <c r="GE30" s="74"/>
      <c r="GF30" s="74"/>
      <c r="GG30" s="74"/>
      <c r="GH30" s="74"/>
      <c r="GI30" s="74"/>
      <c r="GJ30" s="74"/>
      <c r="GK30" s="74"/>
      <c r="GL30" s="74"/>
      <c r="GM30" s="74"/>
      <c r="GN30" s="74"/>
      <c r="GO30" s="74"/>
      <c r="GP30" s="74"/>
      <c r="GQ30" s="74"/>
      <c r="GR30" s="74"/>
      <c r="GS30" s="74"/>
      <c r="GT30" s="74"/>
      <c r="GU30" s="74"/>
      <c r="GV30" s="74"/>
      <c r="GW30" s="74"/>
      <c r="GX30" s="74"/>
      <c r="GY30" s="74"/>
      <c r="GZ30" s="74"/>
      <c r="HA30" s="74"/>
      <c r="HB30" s="74"/>
      <c r="HC30" s="74"/>
      <c r="HD30" s="74"/>
      <c r="HE30" s="74"/>
      <c r="HF30" s="74"/>
      <c r="HG30" s="74"/>
      <c r="HH30" s="74"/>
      <c r="HI30" s="74"/>
      <c r="HJ30" s="74"/>
      <c r="HK30" s="74"/>
      <c r="HL30" s="74"/>
      <c r="HM30" s="74"/>
      <c r="HN30" s="74"/>
      <c r="HO30" s="74"/>
      <c r="HP30" s="74"/>
      <c r="HQ30" s="74"/>
      <c r="HR30" s="74"/>
      <c r="HS30" s="74"/>
      <c r="HT30" s="74"/>
      <c r="HU30" s="74"/>
      <c r="HV30" s="74"/>
      <c r="HW30" s="74"/>
      <c r="HX30" s="74"/>
      <c r="HY30" s="74"/>
      <c r="HZ30" s="74"/>
      <c r="IA30" s="74"/>
      <c r="IB30" s="74"/>
      <c r="IC30" s="74"/>
      <c r="ID30" s="74"/>
      <c r="IE30" s="74"/>
      <c r="IF30" s="74"/>
      <c r="IG30" s="74"/>
      <c r="IH30" s="74"/>
      <c r="II30" s="74"/>
      <c r="IJ30" s="74"/>
      <c r="IK30" s="74"/>
      <c r="IL30" s="74"/>
      <c r="IM30" s="74"/>
      <c r="IN30" s="74"/>
      <c r="IO30" s="74"/>
      <c r="IP30" s="74"/>
      <c r="IQ30" s="74"/>
      <c r="IR30" s="74"/>
      <c r="IS30" s="74"/>
      <c r="IT30" s="74"/>
      <c r="IU30" s="74"/>
      <c r="IV30" s="74"/>
      <c r="IW30" s="74"/>
      <c r="IX30" s="74"/>
      <c r="IY30" s="74"/>
      <c r="IZ30" s="74"/>
      <c r="JA30" s="74"/>
      <c r="JB30" s="74"/>
      <c r="JC30" s="74"/>
      <c r="JD30" s="74"/>
      <c r="JE30" s="74"/>
      <c r="JF30" s="74"/>
      <c r="JG30" s="74"/>
      <c r="JH30" s="74"/>
      <c r="JI30" s="74"/>
      <c r="JJ30" s="74"/>
      <c r="JK30" s="74"/>
      <c r="JL30" s="74"/>
      <c r="JM30" s="74"/>
      <c r="JN30" s="74"/>
      <c r="JO30" s="74"/>
      <c r="JP30" s="74"/>
      <c r="JQ30" s="74"/>
      <c r="JR30" s="74"/>
      <c r="JS30" s="74"/>
      <c r="JT30" s="74"/>
      <c r="JU30" s="74"/>
      <c r="JV30" s="74"/>
      <c r="JW30" s="74"/>
      <c r="JX30" s="74"/>
      <c r="JY30" s="74"/>
      <c r="JZ30" s="74"/>
      <c r="KA30" s="74"/>
      <c r="KB30" s="74"/>
      <c r="KC30" s="74"/>
      <c r="KD30" s="74"/>
      <c r="KE30" s="74"/>
      <c r="KF30" s="74"/>
      <c r="KG30" s="74"/>
      <c r="KH30" s="74"/>
      <c r="KI30" s="74"/>
      <c r="KJ30" s="74"/>
      <c r="KK30" s="74"/>
      <c r="KL30" s="74"/>
      <c r="KM30" s="74"/>
      <c r="KN30" s="74"/>
      <c r="KO30" s="74"/>
      <c r="KP30" s="74"/>
      <c r="KQ30" s="74"/>
      <c r="KR30" s="74"/>
      <c r="KS30" s="74"/>
      <c r="KT30" s="74"/>
      <c r="KU30" s="74"/>
      <c r="KV30" s="74"/>
      <c r="KW30" s="74"/>
      <c r="KX30" s="74"/>
      <c r="KY30" s="74"/>
      <c r="KZ30" s="74"/>
      <c r="LA30" s="74"/>
      <c r="LB30" s="74"/>
      <c r="LC30" s="74"/>
      <c r="LD30" s="74"/>
      <c r="LE30" s="74"/>
      <c r="LF30" s="74"/>
      <c r="LG30" s="74"/>
      <c r="LH30" s="74"/>
      <c r="LI30" s="74"/>
      <c r="LJ30" s="74"/>
      <c r="LK30" s="74"/>
      <c r="LL30" s="74"/>
      <c r="LM30" s="74"/>
      <c r="LN30" s="74"/>
      <c r="LO30" s="74"/>
      <c r="LP30" s="74"/>
      <c r="LQ30" s="74"/>
      <c r="LR30" s="74"/>
      <c r="LS30" s="74"/>
      <c r="LT30" s="74"/>
      <c r="LU30" s="74"/>
      <c r="LV30" s="74"/>
      <c r="LW30" s="74"/>
      <c r="LX30" s="74"/>
      <c r="LY30" s="74"/>
      <c r="LZ30" s="74"/>
      <c r="MA30" s="74"/>
      <c r="MB30" s="74"/>
      <c r="MC30" s="74"/>
      <c r="MD30" s="74"/>
      <c r="ME30" s="74"/>
      <c r="MF30" s="74"/>
      <c r="MG30" s="74"/>
      <c r="MH30" s="74"/>
      <c r="MI30" s="74"/>
      <c r="MJ30" s="74"/>
      <c r="MK30" s="74"/>
      <c r="ML30" s="74"/>
      <c r="MM30" s="74"/>
      <c r="MN30" s="74"/>
      <c r="MO30" s="74"/>
      <c r="MP30" s="74"/>
      <c r="MQ30" s="74"/>
      <c r="MR30" s="74"/>
      <c r="MS30" s="74"/>
      <c r="MT30" s="74"/>
      <c r="MU30" s="74"/>
      <c r="MV30" s="74"/>
      <c r="MW30" s="74"/>
      <c r="MX30" s="74"/>
      <c r="MY30" s="74"/>
      <c r="MZ30" s="74"/>
      <c r="NA30" s="74"/>
      <c r="NB30" s="74"/>
      <c r="NC30" s="74"/>
      <c r="ND30" s="74"/>
      <c r="NE30" s="74"/>
      <c r="NF30" s="74"/>
      <c r="NG30" s="74"/>
      <c r="NH30" s="74"/>
      <c r="NI30" s="74"/>
      <c r="NJ30" s="74"/>
      <c r="NK30" s="74"/>
      <c r="NL30" s="74"/>
      <c r="NM30" s="74"/>
      <c r="NN30" s="74"/>
      <c r="NO30" s="74"/>
      <c r="NP30" s="74"/>
      <c r="NQ30" s="74"/>
      <c r="NR30" s="74"/>
      <c r="NS30" s="74"/>
      <c r="NT30" s="74"/>
      <c r="NU30" s="74"/>
      <c r="NV30" s="74"/>
      <c r="NW30" s="74"/>
      <c r="NX30" s="74"/>
      <c r="NY30" s="74"/>
      <c r="NZ30" s="74"/>
      <c r="OA30" s="74"/>
      <c r="OB30" s="74"/>
      <c r="OC30" s="74"/>
      <c r="OD30" s="74"/>
      <c r="OE30" s="74"/>
      <c r="OF30" s="74"/>
      <c r="OG30" s="74"/>
      <c r="OH30" s="74"/>
      <c r="OI30" s="74"/>
      <c r="OJ30" s="74"/>
      <c r="OK30" s="74"/>
      <c r="OL30" s="74"/>
      <c r="OM30" s="74"/>
      <c r="ON30" s="74"/>
      <c r="OO30" s="74"/>
      <c r="OP30" s="74"/>
      <c r="OQ30" s="74"/>
      <c r="OR30" s="74"/>
      <c r="OS30" s="74"/>
      <c r="OT30" s="74"/>
      <c r="OU30" s="74"/>
      <c r="OV30" s="74"/>
      <c r="OW30" s="74"/>
      <c r="OX30" s="74"/>
      <c r="OY30" s="74"/>
      <c r="OZ30" s="74"/>
      <c r="PA30" s="74"/>
      <c r="PB30" s="74"/>
      <c r="PC30" s="74"/>
      <c r="PD30" s="74"/>
      <c r="PE30" s="74"/>
      <c r="PF30" s="74"/>
      <c r="PG30" s="74"/>
      <c r="PH30" s="74"/>
      <c r="PI30" s="74"/>
      <c r="PJ30" s="74"/>
      <c r="PK30" s="74"/>
      <c r="PL30" s="74"/>
      <c r="PM30" s="74"/>
      <c r="PN30" s="74"/>
      <c r="PO30" s="74"/>
      <c r="PP30" s="74"/>
      <c r="PQ30" s="74"/>
      <c r="PR30" s="74"/>
      <c r="PS30" s="74"/>
      <c r="PT30" s="74"/>
      <c r="PU30" s="74"/>
      <c r="PV30" s="74"/>
      <c r="PW30" s="74"/>
      <c r="PX30" s="74"/>
      <c r="PY30" s="74"/>
      <c r="PZ30" s="74"/>
      <c r="QA30" s="74"/>
      <c r="QB30" s="74"/>
      <c r="QC30" s="74"/>
      <c r="QD30" s="74"/>
      <c r="QE30" s="74"/>
      <c r="QF30" s="74"/>
      <c r="QG30" s="74"/>
      <c r="QH30" s="74"/>
      <c r="QI30" s="74"/>
      <c r="QJ30" s="74"/>
      <c r="QK30" s="74"/>
      <c r="QL30" s="74"/>
      <c r="QM30" s="74"/>
      <c r="QN30" s="74"/>
      <c r="QO30" s="74"/>
      <c r="QP30" s="74"/>
      <c r="QQ30" s="74"/>
      <c r="QR30" s="74"/>
      <c r="QS30" s="74"/>
      <c r="QT30" s="74"/>
      <c r="QU30" s="74"/>
      <c r="QV30" s="74"/>
      <c r="QW30" s="74"/>
      <c r="QX30" s="74"/>
      <c r="QY30" s="74"/>
      <c r="QZ30" s="74"/>
      <c r="RA30" s="74"/>
      <c r="RB30" s="74"/>
      <c r="RC30" s="74"/>
      <c r="RD30" s="74"/>
      <c r="RE30" s="74"/>
      <c r="RF30" s="74"/>
      <c r="RG30" s="74"/>
      <c r="RH30" s="74"/>
      <c r="RI30" s="74"/>
      <c r="RJ30" s="74"/>
      <c r="RK30" s="74"/>
      <c r="RL30" s="74"/>
      <c r="RM30" s="74"/>
      <c r="RN30" s="74"/>
      <c r="RO30" s="74"/>
      <c r="RP30" s="74"/>
      <c r="RQ30" s="74"/>
      <c r="RR30" s="74"/>
      <c r="RS30" s="74"/>
      <c r="RT30" s="74"/>
      <c r="RU30" s="74"/>
      <c r="RV30" s="74"/>
      <c r="RW30" s="74"/>
      <c r="RX30" s="74"/>
      <c r="RY30" s="74"/>
      <c r="RZ30" s="74"/>
      <c r="SA30" s="74"/>
      <c r="SB30" s="74"/>
      <c r="SC30" s="74"/>
      <c r="SD30" s="74"/>
      <c r="SE30" s="74"/>
      <c r="SF30" s="74"/>
      <c r="SG30" s="74"/>
      <c r="SH30" s="74"/>
      <c r="SI30" s="74"/>
      <c r="SJ30" s="74"/>
      <c r="SK30" s="74"/>
      <c r="SL30" s="74"/>
      <c r="SM30" s="74"/>
      <c r="SN30" s="74"/>
      <c r="SO30" s="74"/>
      <c r="SP30" s="74"/>
      <c r="SQ30" s="74"/>
      <c r="SR30" s="74"/>
      <c r="SS30" s="74"/>
      <c r="ST30" s="74"/>
      <c r="SU30" s="74"/>
      <c r="SV30" s="74"/>
      <c r="SW30" s="74"/>
      <c r="SX30" s="74"/>
      <c r="SY30" s="74"/>
      <c r="SZ30" s="74"/>
      <c r="TA30" s="74"/>
      <c r="TB30" s="74"/>
      <c r="TC30" s="74"/>
      <c r="TD30" s="74"/>
      <c r="TE30" s="74"/>
      <c r="TF30" s="74"/>
      <c r="TG30" s="74"/>
      <c r="TH30" s="74"/>
      <c r="TI30" s="74"/>
      <c r="TJ30" s="74"/>
      <c r="TK30" s="74"/>
      <c r="TL30" s="74"/>
      <c r="TM30" s="74"/>
      <c r="TN30" s="74"/>
      <c r="TO30" s="74"/>
      <c r="TP30" s="74"/>
      <c r="TQ30" s="74"/>
      <c r="TR30" s="74"/>
      <c r="TS30" s="74"/>
      <c r="TT30" s="74"/>
      <c r="TU30" s="74"/>
      <c r="TV30" s="74"/>
      <c r="TW30" s="74"/>
      <c r="TX30" s="74"/>
      <c r="TY30" s="74"/>
      <c r="TZ30" s="74"/>
      <c r="UA30" s="74"/>
      <c r="UB30" s="74"/>
      <c r="UC30" s="74"/>
      <c r="UD30" s="74"/>
      <c r="UE30" s="74"/>
      <c r="UF30" s="74"/>
      <c r="UG30" s="74"/>
      <c r="UH30" s="74"/>
      <c r="UI30" s="74"/>
      <c r="UJ30" s="74"/>
      <c r="UK30" s="74"/>
      <c r="UL30" s="74"/>
      <c r="UM30" s="74"/>
      <c r="UN30" s="74"/>
      <c r="UO30" s="74"/>
      <c r="UP30" s="74"/>
      <c r="UQ30" s="74"/>
      <c r="UR30" s="74"/>
      <c r="US30" s="74"/>
      <c r="UT30" s="74"/>
      <c r="UU30" s="74"/>
      <c r="UV30" s="74"/>
      <c r="UW30" s="74"/>
      <c r="UX30" s="74"/>
      <c r="UY30" s="74"/>
      <c r="UZ30" s="74"/>
      <c r="VA30" s="74"/>
      <c r="VB30" s="74"/>
      <c r="VC30" s="74"/>
      <c r="VD30" s="74"/>
      <c r="VE30" s="74"/>
      <c r="VF30" s="74"/>
      <c r="VG30" s="74"/>
      <c r="VH30" s="74"/>
      <c r="VI30" s="74"/>
      <c r="VJ30" s="74"/>
      <c r="VK30" s="74"/>
      <c r="VL30" s="74"/>
      <c r="VM30" s="74"/>
      <c r="VN30" s="74"/>
      <c r="VO30" s="74"/>
      <c r="VP30" s="74"/>
      <c r="VQ30" s="74"/>
      <c r="VR30" s="74"/>
      <c r="VS30" s="74"/>
      <c r="VT30" s="74"/>
      <c r="VU30" s="74"/>
      <c r="VV30" s="74"/>
      <c r="VW30" s="74"/>
      <c r="VX30" s="74"/>
      <c r="VY30" s="74"/>
      <c r="VZ30" s="74"/>
      <c r="WA30" s="74"/>
      <c r="WB30" s="74"/>
      <c r="WC30" s="74"/>
      <c r="WD30" s="74"/>
      <c r="WE30" s="74"/>
      <c r="WF30" s="74"/>
      <c r="WG30" s="74"/>
      <c r="WH30" s="74"/>
      <c r="WI30" s="74"/>
      <c r="WJ30" s="74"/>
      <c r="WK30" s="74"/>
      <c r="WL30" s="74"/>
      <c r="WM30" s="74"/>
      <c r="WN30" s="74"/>
      <c r="WO30" s="74"/>
      <c r="WP30" s="74"/>
      <c r="WQ30" s="74"/>
      <c r="WR30" s="74"/>
      <c r="WS30" s="74"/>
      <c r="WT30" s="74"/>
      <c r="WU30" s="74"/>
      <c r="WV30" s="74"/>
      <c r="WW30" s="74"/>
      <c r="WX30" s="74"/>
      <c r="WY30" s="74"/>
      <c r="WZ30" s="74"/>
      <c r="XA30" s="74"/>
      <c r="XB30" s="74"/>
      <c r="XC30" s="74"/>
      <c r="XD30" s="74"/>
      <c r="XE30" s="74"/>
      <c r="XF30" s="74"/>
      <c r="XG30" s="74"/>
      <c r="XH30" s="74"/>
      <c r="XI30" s="74"/>
      <c r="XJ30" s="74"/>
      <c r="XK30" s="74"/>
      <c r="XL30" s="74"/>
      <c r="XM30" s="74"/>
      <c r="XN30" s="74"/>
      <c r="XO30" s="74"/>
      <c r="XP30" s="74"/>
      <c r="XQ30" s="74"/>
      <c r="XR30" s="74"/>
      <c r="XS30" s="74"/>
      <c r="XT30" s="74"/>
      <c r="XU30" s="74"/>
      <c r="XV30" s="74"/>
      <c r="XW30" s="74"/>
      <c r="XX30" s="74"/>
      <c r="XY30" s="74"/>
      <c r="XZ30" s="74"/>
      <c r="YA30" s="74"/>
      <c r="YB30" s="74"/>
      <c r="YC30" s="74"/>
      <c r="YD30" s="74"/>
      <c r="YE30" s="74"/>
      <c r="YF30" s="74"/>
      <c r="YG30" s="74"/>
      <c r="YH30" s="74"/>
      <c r="YI30" s="74"/>
      <c r="YJ30" s="74"/>
      <c r="YK30" s="74"/>
      <c r="YL30" s="74"/>
      <c r="YM30" s="74"/>
      <c r="YN30" s="74"/>
      <c r="YO30" s="74"/>
      <c r="YP30" s="74"/>
      <c r="YQ30" s="74"/>
      <c r="YR30" s="74"/>
      <c r="YS30" s="74"/>
      <c r="YT30" s="74"/>
      <c r="YU30" s="74"/>
      <c r="YV30" s="74"/>
      <c r="YW30" s="74"/>
      <c r="YX30" s="74"/>
      <c r="YY30" s="74"/>
      <c r="YZ30" s="74"/>
      <c r="ZA30" s="74"/>
      <c r="ZB30" s="74"/>
      <c r="ZC30" s="74"/>
      <c r="ZD30" s="74"/>
      <c r="ZE30" s="74"/>
      <c r="ZF30" s="74"/>
      <c r="ZG30" s="74"/>
      <c r="ZH30" s="74"/>
      <c r="ZI30" s="74"/>
      <c r="ZJ30" s="74"/>
      <c r="ZK30" s="74"/>
      <c r="ZL30" s="74"/>
      <c r="ZM30" s="74"/>
      <c r="ZN30" s="74"/>
      <c r="ZO30" s="74"/>
      <c r="ZP30" s="74"/>
      <c r="ZQ30" s="74"/>
      <c r="ZR30" s="74"/>
      <c r="ZS30" s="74"/>
      <c r="ZT30" s="74"/>
      <c r="ZU30" s="74"/>
      <c r="ZV30" s="74"/>
      <c r="ZW30" s="74"/>
      <c r="ZX30" s="74"/>
      <c r="ZY30" s="74"/>
      <c r="ZZ30" s="74"/>
      <c r="AAA30" s="74"/>
      <c r="AAB30" s="74"/>
      <c r="AAC30" s="74"/>
      <c r="AAD30" s="74"/>
      <c r="AAE30" s="74"/>
      <c r="AAF30" s="74"/>
      <c r="AAG30" s="74"/>
      <c r="AAH30" s="74"/>
      <c r="AAI30" s="74"/>
      <c r="AAJ30" s="74"/>
      <c r="AAK30" s="74"/>
      <c r="AAL30" s="74"/>
      <c r="AAM30" s="74"/>
      <c r="AAN30" s="74"/>
      <c r="AAO30" s="74"/>
      <c r="AAP30" s="74"/>
      <c r="AAQ30" s="74"/>
      <c r="AAR30" s="74"/>
      <c r="AAS30" s="74"/>
      <c r="AAT30" s="74"/>
      <c r="AAU30" s="74"/>
      <c r="AAV30" s="74"/>
      <c r="AAW30" s="74"/>
      <c r="AAX30" s="74"/>
      <c r="AAY30" s="74"/>
      <c r="AAZ30" s="74"/>
      <c r="ABA30" s="74"/>
      <c r="ABB30" s="74"/>
      <c r="ABC30" s="74"/>
      <c r="ABD30" s="74"/>
      <c r="ABE30" s="74"/>
      <c r="ABF30" s="74"/>
      <c r="ABG30" s="74"/>
      <c r="ABH30" s="74"/>
      <c r="ABI30" s="74"/>
      <c r="ABJ30" s="74"/>
      <c r="ABK30" s="74"/>
      <c r="ABL30" s="74"/>
      <c r="ABM30" s="74"/>
      <c r="ABN30" s="74"/>
      <c r="ABO30" s="74"/>
      <c r="ABP30" s="74"/>
      <c r="ABQ30" s="74"/>
      <c r="ABR30" s="74"/>
      <c r="ABS30" s="74"/>
      <c r="ABT30" s="74"/>
      <c r="ABU30" s="74"/>
      <c r="ABV30" s="74"/>
      <c r="ABW30" s="74"/>
      <c r="ABX30" s="74"/>
      <c r="ABY30" s="74"/>
      <c r="ABZ30" s="74"/>
      <c r="ACA30" s="74"/>
      <c r="ACB30" s="74"/>
      <c r="ACC30" s="74"/>
      <c r="ACD30" s="74"/>
      <c r="ACE30" s="74"/>
      <c r="ACF30" s="74"/>
      <c r="ACG30" s="74"/>
      <c r="ACH30" s="74"/>
      <c r="ACI30" s="74"/>
      <c r="ACJ30" s="74"/>
      <c r="ACK30" s="74"/>
      <c r="ACL30" s="74"/>
      <c r="ACM30" s="74"/>
      <c r="ACN30" s="74"/>
      <c r="ACO30" s="74"/>
      <c r="ACP30" s="74"/>
      <c r="ACQ30" s="74"/>
      <c r="ACR30" s="74"/>
      <c r="ACS30" s="74"/>
      <c r="ACT30" s="74"/>
      <c r="ACU30" s="74"/>
      <c r="ACV30" s="74"/>
      <c r="ACW30" s="74"/>
      <c r="ACX30" s="74"/>
      <c r="ACY30" s="74"/>
      <c r="ACZ30" s="74"/>
      <c r="ADA30" s="74"/>
      <c r="ADB30" s="74"/>
      <c r="ADC30" s="74"/>
      <c r="ADD30" s="74"/>
      <c r="ADE30" s="74"/>
      <c r="ADF30" s="74"/>
      <c r="ADG30" s="74"/>
      <c r="ADH30" s="74"/>
      <c r="ADI30" s="74"/>
      <c r="ADJ30" s="74"/>
      <c r="ADK30" s="74"/>
      <c r="ADL30" s="74"/>
      <c r="ADM30" s="74"/>
      <c r="ADN30" s="74"/>
      <c r="ADO30" s="74"/>
      <c r="ADP30" s="74"/>
      <c r="ADQ30" s="74"/>
      <c r="ADR30" s="74"/>
      <c r="ADS30" s="74"/>
      <c r="ADT30" s="74"/>
      <c r="ADU30" s="74"/>
      <c r="ADV30" s="74"/>
      <c r="ADW30" s="74"/>
      <c r="ADX30" s="74"/>
      <c r="ADY30" s="74"/>
      <c r="ADZ30" s="74"/>
      <c r="AEA30" s="74"/>
      <c r="AEB30" s="74"/>
      <c r="AEC30" s="74"/>
      <c r="AED30" s="74"/>
      <c r="AEE30" s="74"/>
      <c r="AEF30" s="74"/>
      <c r="AEG30" s="74"/>
      <c r="AEH30" s="74"/>
      <c r="AEI30" s="74"/>
      <c r="AEJ30" s="74"/>
      <c r="AEK30" s="74"/>
      <c r="AEL30" s="74"/>
      <c r="AEM30" s="74"/>
      <c r="AEN30" s="74"/>
      <c r="AEO30" s="74"/>
      <c r="AEP30" s="74"/>
      <c r="AEQ30" s="74"/>
      <c r="AER30" s="74"/>
      <c r="AES30" s="74"/>
      <c r="AET30" s="74"/>
      <c r="AEU30" s="74"/>
      <c r="AEV30" s="74"/>
      <c r="AEW30" s="74"/>
      <c r="AEX30" s="74"/>
      <c r="AEY30" s="74"/>
      <c r="AEZ30" s="74"/>
      <c r="AFA30" s="74"/>
      <c r="AFB30" s="74"/>
      <c r="AFC30" s="74"/>
      <c r="AFD30" s="74"/>
      <c r="AFE30" s="74"/>
      <c r="AFF30" s="74"/>
      <c r="AFG30" s="74"/>
      <c r="AFH30" s="74"/>
      <c r="AFI30" s="74"/>
      <c r="AFJ30" s="74"/>
      <c r="AFK30" s="74"/>
      <c r="AFL30" s="74"/>
      <c r="AFM30" s="74"/>
      <c r="AFN30" s="74"/>
      <c r="AFO30" s="74"/>
      <c r="AFP30" s="74"/>
      <c r="AFQ30" s="74"/>
      <c r="AFR30" s="74"/>
      <c r="AFS30" s="74"/>
      <c r="AFT30" s="74"/>
      <c r="AFU30" s="74"/>
      <c r="AFV30" s="74"/>
      <c r="AFW30" s="74"/>
      <c r="AFX30" s="74"/>
      <c r="AFY30" s="74"/>
      <c r="AFZ30" s="74"/>
      <c r="AGA30" s="74"/>
      <c r="AGB30" s="74"/>
      <c r="AGC30" s="74"/>
      <c r="AGD30" s="74"/>
      <c r="AGE30" s="74"/>
      <c r="AGF30" s="74"/>
      <c r="AGG30" s="74"/>
      <c r="AGH30" s="74"/>
      <c r="AGI30" s="74"/>
      <c r="AGJ30" s="74"/>
      <c r="AGK30" s="74"/>
      <c r="AGL30" s="74"/>
      <c r="AGM30" s="74"/>
      <c r="AGN30" s="74"/>
      <c r="AGO30" s="74"/>
      <c r="AGP30" s="74"/>
      <c r="AGQ30" s="74"/>
      <c r="AGR30" s="74"/>
      <c r="AGS30" s="74"/>
      <c r="AGT30" s="74"/>
      <c r="AGU30" s="74"/>
      <c r="AGV30" s="74"/>
      <c r="AGW30" s="74"/>
      <c r="AGX30" s="74"/>
      <c r="AGY30" s="74"/>
      <c r="AGZ30" s="74"/>
      <c r="AHA30" s="74"/>
      <c r="AHB30" s="74"/>
      <c r="AHC30" s="74"/>
      <c r="AHD30" s="74"/>
      <c r="AHE30" s="74"/>
      <c r="AHF30" s="74"/>
      <c r="AHG30" s="74"/>
      <c r="AHH30" s="74"/>
      <c r="AHI30" s="74"/>
      <c r="AHJ30" s="74"/>
      <c r="AHK30" s="74"/>
      <c r="AHL30" s="74"/>
      <c r="AHM30" s="74"/>
      <c r="AHN30" s="74"/>
      <c r="AHO30" s="74"/>
      <c r="AHP30" s="74"/>
      <c r="AHQ30" s="74"/>
      <c r="AHR30" s="74"/>
      <c r="AHS30" s="74"/>
      <c r="AHT30" s="74"/>
      <c r="AHU30" s="74"/>
      <c r="AHV30" s="74"/>
      <c r="AHW30" s="74"/>
      <c r="AHX30" s="74"/>
      <c r="AHY30" s="74"/>
      <c r="AHZ30" s="74"/>
      <c r="AIA30" s="74"/>
      <c r="AIB30" s="74"/>
      <c r="AIC30" s="74"/>
      <c r="AID30" s="74"/>
      <c r="AIE30" s="74"/>
      <c r="AIF30" s="74"/>
      <c r="AIG30" s="74"/>
      <c r="AIH30" s="74"/>
      <c r="AII30" s="74"/>
      <c r="AIJ30" s="74"/>
      <c r="AIK30" s="74"/>
      <c r="AIL30" s="74"/>
      <c r="AIM30" s="74"/>
      <c r="AIN30" s="74"/>
      <c r="AIO30" s="74"/>
      <c r="AIP30" s="74"/>
      <c r="AIQ30" s="74"/>
      <c r="AIR30" s="74"/>
      <c r="AIS30" s="74"/>
      <c r="AIT30" s="74"/>
      <c r="AIU30" s="74"/>
      <c r="AIV30" s="74"/>
      <c r="AIW30" s="74"/>
      <c r="AIX30" s="74"/>
      <c r="AIY30" s="74"/>
      <c r="AIZ30" s="74"/>
      <c r="AJA30" s="74"/>
      <c r="AJB30" s="74"/>
      <c r="AJC30" s="74"/>
      <c r="AJD30" s="74"/>
      <c r="AJE30" s="74"/>
      <c r="AJF30" s="74"/>
      <c r="AJG30" s="74"/>
      <c r="AJH30" s="74"/>
      <c r="AJI30" s="74"/>
      <c r="AJJ30" s="74"/>
      <c r="AJK30" s="74"/>
      <c r="AJL30" s="74"/>
      <c r="AJM30" s="74"/>
      <c r="AJN30" s="74"/>
      <c r="AJO30" s="74"/>
      <c r="AJP30" s="74"/>
      <c r="AJQ30" s="74"/>
      <c r="AJR30" s="74"/>
      <c r="AJS30" s="74"/>
      <c r="AJT30" s="74"/>
      <c r="AJU30" s="74"/>
      <c r="AJV30" s="74"/>
      <c r="AJW30" s="74"/>
      <c r="AJX30" s="74"/>
      <c r="AJY30" s="74"/>
      <c r="AJZ30" s="74"/>
      <c r="AKA30" s="74"/>
      <c r="AKB30" s="74"/>
      <c r="AKC30" s="74"/>
      <c r="AKD30" s="74"/>
      <c r="AKE30" s="74"/>
      <c r="AKF30" s="74"/>
      <c r="AKG30" s="74"/>
      <c r="AKH30" s="74"/>
      <c r="AKI30" s="74"/>
      <c r="AKJ30" s="74"/>
      <c r="AKK30" s="74"/>
      <c r="AKL30" s="74"/>
      <c r="AKM30" s="74"/>
      <c r="AKN30" s="74"/>
      <c r="AKO30" s="74"/>
      <c r="AKP30" s="74"/>
      <c r="AKQ30" s="74"/>
      <c r="AKR30" s="74"/>
      <c r="AKS30" s="74"/>
      <c r="AKT30" s="74"/>
      <c r="AKU30" s="74"/>
      <c r="AKV30" s="74"/>
      <c r="AKW30" s="74"/>
      <c r="AKX30" s="74"/>
      <c r="AKY30" s="74"/>
      <c r="AKZ30" s="74"/>
      <c r="ALA30" s="74"/>
      <c r="ALB30" s="74"/>
      <c r="ALC30" s="74"/>
      <c r="ALD30" s="74"/>
      <c r="ALE30" s="74"/>
      <c r="ALF30" s="74"/>
      <c r="ALG30" s="74"/>
      <c r="ALH30" s="74"/>
      <c r="ALI30" s="74"/>
      <c r="ALJ30" s="74"/>
      <c r="ALK30" s="74"/>
      <c r="ALL30" s="74"/>
      <c r="ALM30" s="74"/>
      <c r="ALN30" s="74"/>
      <c r="ALO30" s="74"/>
      <c r="ALP30" s="74"/>
      <c r="ALQ30" s="74"/>
      <c r="ALR30" s="74"/>
      <c r="ALS30" s="74"/>
      <c r="ALT30" s="74"/>
      <c r="ALU30" s="74"/>
      <c r="ALV30" s="74"/>
      <c r="ALW30" s="74"/>
      <c r="ALX30" s="74"/>
      <c r="ALY30" s="74"/>
      <c r="ALZ30" s="74"/>
      <c r="AMA30" s="74"/>
      <c r="AMB30" s="74"/>
      <c r="AMC30" s="74"/>
      <c r="AMD30" s="74"/>
      <c r="AME30" s="74"/>
      <c r="AMF30" s="74"/>
      <c r="AMG30" s="74"/>
      <c r="AMH30" s="74"/>
    </row>
    <row r="31" spans="1:1024" s="50" customFormat="1" ht="60">
      <c r="A31" s="80" t="s">
        <v>80</v>
      </c>
      <c r="B31" s="81">
        <f>SUM(B28:B30)</f>
        <v>35869471</v>
      </c>
      <c r="C31" s="86"/>
      <c r="D31" s="78" t="s">
        <v>177</v>
      </c>
      <c r="E31" s="79">
        <f>'CSGYK mérleg'!D39</f>
        <v>343223</v>
      </c>
      <c r="F31" s="86"/>
      <c r="G31" s="86"/>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74"/>
      <c r="CH31" s="74"/>
      <c r="CI31" s="74"/>
      <c r="CJ31" s="74"/>
      <c r="CK31" s="74"/>
      <c r="CL31" s="74"/>
      <c r="CM31" s="74"/>
      <c r="CN31" s="74"/>
      <c r="CO31" s="74"/>
      <c r="CP31" s="74"/>
      <c r="CQ31" s="74"/>
      <c r="CR31" s="74"/>
      <c r="CS31" s="74"/>
      <c r="CT31" s="74"/>
      <c r="CU31" s="74"/>
      <c r="CV31" s="74"/>
      <c r="CW31" s="74"/>
      <c r="CX31" s="74"/>
      <c r="CY31" s="74"/>
      <c r="CZ31" s="74"/>
      <c r="DA31" s="74"/>
      <c r="DB31" s="74"/>
      <c r="DC31" s="74"/>
      <c r="DD31" s="74"/>
      <c r="DE31" s="74"/>
      <c r="DF31" s="74"/>
      <c r="DG31" s="74"/>
      <c r="DH31" s="74"/>
      <c r="DI31" s="74"/>
      <c r="DJ31" s="74"/>
      <c r="DK31" s="74"/>
      <c r="DL31" s="74"/>
      <c r="DM31" s="74"/>
      <c r="DN31" s="74"/>
      <c r="DO31" s="74"/>
      <c r="DP31" s="74"/>
      <c r="DQ31" s="74"/>
      <c r="DR31" s="74"/>
      <c r="DS31" s="74"/>
      <c r="DT31" s="74"/>
      <c r="DU31" s="74"/>
      <c r="DV31" s="74"/>
      <c r="DW31" s="74"/>
      <c r="DX31" s="74"/>
      <c r="DY31" s="74"/>
      <c r="DZ31" s="74"/>
      <c r="EA31" s="74"/>
      <c r="EB31" s="74"/>
      <c r="EC31" s="74"/>
      <c r="ED31" s="74"/>
      <c r="EE31" s="74"/>
      <c r="EF31" s="74"/>
      <c r="EG31" s="74"/>
      <c r="EH31" s="74"/>
      <c r="EI31" s="74"/>
      <c r="EJ31" s="74"/>
      <c r="EK31" s="74"/>
      <c r="EL31" s="74"/>
      <c r="EM31" s="74"/>
      <c r="EN31" s="74"/>
      <c r="EO31" s="74"/>
      <c r="EP31" s="74"/>
      <c r="EQ31" s="74"/>
      <c r="ER31" s="74"/>
      <c r="ES31" s="74"/>
      <c r="ET31" s="74"/>
      <c r="EU31" s="74"/>
      <c r="EV31" s="74"/>
      <c r="EW31" s="74"/>
      <c r="EX31" s="74"/>
      <c r="EY31" s="74"/>
      <c r="EZ31" s="74"/>
      <c r="FA31" s="74"/>
      <c r="FB31" s="74"/>
      <c r="FC31" s="74"/>
      <c r="FD31" s="74"/>
      <c r="FE31" s="74"/>
      <c r="FF31" s="74"/>
      <c r="FG31" s="74"/>
      <c r="FH31" s="74"/>
      <c r="FI31" s="74"/>
      <c r="FJ31" s="74"/>
      <c r="FK31" s="74"/>
      <c r="FL31" s="74"/>
      <c r="FM31" s="74"/>
      <c r="FN31" s="74"/>
      <c r="FO31" s="74"/>
      <c r="FP31" s="74"/>
      <c r="FQ31" s="74"/>
      <c r="FR31" s="74"/>
      <c r="FS31" s="74"/>
      <c r="FT31" s="74"/>
      <c r="FU31" s="74"/>
      <c r="FV31" s="74"/>
      <c r="FW31" s="74"/>
      <c r="FX31" s="74"/>
      <c r="FY31" s="74"/>
      <c r="FZ31" s="74"/>
      <c r="GA31" s="74"/>
      <c r="GB31" s="74"/>
      <c r="GC31" s="74"/>
      <c r="GD31" s="74"/>
      <c r="GE31" s="74"/>
      <c r="GF31" s="74"/>
      <c r="GG31" s="74"/>
      <c r="GH31" s="74"/>
      <c r="GI31" s="74"/>
      <c r="GJ31" s="74"/>
      <c r="GK31" s="74"/>
      <c r="GL31" s="74"/>
      <c r="GM31" s="74"/>
      <c r="GN31" s="74"/>
      <c r="GO31" s="74"/>
      <c r="GP31" s="74"/>
      <c r="GQ31" s="74"/>
      <c r="GR31" s="74"/>
      <c r="GS31" s="74"/>
      <c r="GT31" s="74"/>
      <c r="GU31" s="74"/>
      <c r="GV31" s="74"/>
      <c r="GW31" s="74"/>
      <c r="GX31" s="74"/>
      <c r="GY31" s="74"/>
      <c r="GZ31" s="74"/>
      <c r="HA31" s="74"/>
      <c r="HB31" s="74"/>
      <c r="HC31" s="74"/>
      <c r="HD31" s="74"/>
      <c r="HE31" s="74"/>
      <c r="HF31" s="74"/>
      <c r="HG31" s="74"/>
      <c r="HH31" s="74"/>
      <c r="HI31" s="74"/>
      <c r="HJ31" s="74"/>
      <c r="HK31" s="74"/>
      <c r="HL31" s="74"/>
      <c r="HM31" s="74"/>
      <c r="HN31" s="74"/>
      <c r="HO31" s="74"/>
      <c r="HP31" s="74"/>
      <c r="HQ31" s="74"/>
      <c r="HR31" s="74"/>
      <c r="HS31" s="74"/>
      <c r="HT31" s="74"/>
      <c r="HU31" s="74"/>
      <c r="HV31" s="74"/>
      <c r="HW31" s="74"/>
      <c r="HX31" s="74"/>
      <c r="HY31" s="74"/>
      <c r="HZ31" s="74"/>
      <c r="IA31" s="74"/>
      <c r="IB31" s="74"/>
      <c r="IC31" s="74"/>
      <c r="ID31" s="74"/>
      <c r="IE31" s="74"/>
      <c r="IF31" s="74"/>
      <c r="IG31" s="74"/>
      <c r="IH31" s="74"/>
      <c r="II31" s="74"/>
      <c r="IJ31" s="74"/>
      <c r="IK31" s="74"/>
      <c r="IL31" s="74"/>
      <c r="IM31" s="74"/>
      <c r="IN31" s="74"/>
      <c r="IO31" s="74"/>
      <c r="IP31" s="74"/>
      <c r="IQ31" s="74"/>
      <c r="IR31" s="74"/>
      <c r="IS31" s="74"/>
      <c r="IT31" s="74"/>
      <c r="IU31" s="74"/>
      <c r="IV31" s="74"/>
      <c r="IW31" s="74"/>
      <c r="IX31" s="74"/>
      <c r="IY31" s="74"/>
      <c r="IZ31" s="74"/>
      <c r="JA31" s="74"/>
      <c r="JB31" s="74"/>
      <c r="JC31" s="74"/>
      <c r="JD31" s="74"/>
      <c r="JE31" s="74"/>
      <c r="JF31" s="74"/>
      <c r="JG31" s="74"/>
      <c r="JH31" s="74"/>
      <c r="JI31" s="74"/>
      <c r="JJ31" s="74"/>
      <c r="JK31" s="74"/>
      <c r="JL31" s="74"/>
      <c r="JM31" s="74"/>
      <c r="JN31" s="74"/>
      <c r="JO31" s="74"/>
      <c r="JP31" s="74"/>
      <c r="JQ31" s="74"/>
      <c r="JR31" s="74"/>
      <c r="JS31" s="74"/>
      <c r="JT31" s="74"/>
      <c r="JU31" s="74"/>
      <c r="JV31" s="74"/>
      <c r="JW31" s="74"/>
      <c r="JX31" s="74"/>
      <c r="JY31" s="74"/>
      <c r="JZ31" s="74"/>
      <c r="KA31" s="74"/>
      <c r="KB31" s="74"/>
      <c r="KC31" s="74"/>
      <c r="KD31" s="74"/>
      <c r="KE31" s="74"/>
      <c r="KF31" s="74"/>
      <c r="KG31" s="74"/>
      <c r="KH31" s="74"/>
      <c r="KI31" s="74"/>
      <c r="KJ31" s="74"/>
      <c r="KK31" s="74"/>
      <c r="KL31" s="74"/>
      <c r="KM31" s="74"/>
      <c r="KN31" s="74"/>
      <c r="KO31" s="74"/>
      <c r="KP31" s="74"/>
      <c r="KQ31" s="74"/>
      <c r="KR31" s="74"/>
      <c r="KS31" s="74"/>
      <c r="KT31" s="74"/>
      <c r="KU31" s="74"/>
      <c r="KV31" s="74"/>
      <c r="KW31" s="74"/>
      <c r="KX31" s="74"/>
      <c r="KY31" s="74"/>
      <c r="KZ31" s="74"/>
      <c r="LA31" s="74"/>
      <c r="LB31" s="74"/>
      <c r="LC31" s="74"/>
      <c r="LD31" s="74"/>
      <c r="LE31" s="74"/>
      <c r="LF31" s="74"/>
      <c r="LG31" s="74"/>
      <c r="LH31" s="74"/>
      <c r="LI31" s="74"/>
      <c r="LJ31" s="74"/>
      <c r="LK31" s="74"/>
      <c r="LL31" s="74"/>
      <c r="LM31" s="74"/>
      <c r="LN31" s="74"/>
      <c r="LO31" s="74"/>
      <c r="LP31" s="74"/>
      <c r="LQ31" s="74"/>
      <c r="LR31" s="74"/>
      <c r="LS31" s="74"/>
      <c r="LT31" s="74"/>
      <c r="LU31" s="74"/>
      <c r="LV31" s="74"/>
      <c r="LW31" s="74"/>
      <c r="LX31" s="74"/>
      <c r="LY31" s="74"/>
      <c r="LZ31" s="74"/>
      <c r="MA31" s="74"/>
      <c r="MB31" s="74"/>
      <c r="MC31" s="74"/>
      <c r="MD31" s="74"/>
      <c r="ME31" s="74"/>
      <c r="MF31" s="74"/>
      <c r="MG31" s="74"/>
      <c r="MH31" s="74"/>
      <c r="MI31" s="74"/>
      <c r="MJ31" s="74"/>
      <c r="MK31" s="74"/>
      <c r="ML31" s="74"/>
      <c r="MM31" s="74"/>
      <c r="MN31" s="74"/>
      <c r="MO31" s="74"/>
      <c r="MP31" s="74"/>
      <c r="MQ31" s="74"/>
      <c r="MR31" s="74"/>
      <c r="MS31" s="74"/>
      <c r="MT31" s="74"/>
      <c r="MU31" s="74"/>
      <c r="MV31" s="74"/>
      <c r="MW31" s="74"/>
      <c r="MX31" s="74"/>
      <c r="MY31" s="74"/>
      <c r="MZ31" s="74"/>
      <c r="NA31" s="74"/>
      <c r="NB31" s="74"/>
      <c r="NC31" s="74"/>
      <c r="ND31" s="74"/>
      <c r="NE31" s="74"/>
      <c r="NF31" s="74"/>
      <c r="NG31" s="74"/>
      <c r="NH31" s="74"/>
      <c r="NI31" s="74"/>
      <c r="NJ31" s="74"/>
      <c r="NK31" s="74"/>
      <c r="NL31" s="74"/>
      <c r="NM31" s="74"/>
      <c r="NN31" s="74"/>
      <c r="NO31" s="74"/>
      <c r="NP31" s="74"/>
      <c r="NQ31" s="74"/>
      <c r="NR31" s="74"/>
      <c r="NS31" s="74"/>
      <c r="NT31" s="74"/>
      <c r="NU31" s="74"/>
      <c r="NV31" s="74"/>
      <c r="NW31" s="74"/>
      <c r="NX31" s="74"/>
      <c r="NY31" s="74"/>
      <c r="NZ31" s="74"/>
      <c r="OA31" s="74"/>
      <c r="OB31" s="74"/>
      <c r="OC31" s="74"/>
      <c r="OD31" s="74"/>
      <c r="OE31" s="74"/>
      <c r="OF31" s="74"/>
      <c r="OG31" s="74"/>
      <c r="OH31" s="74"/>
      <c r="OI31" s="74"/>
      <c r="OJ31" s="74"/>
      <c r="OK31" s="74"/>
      <c r="OL31" s="74"/>
      <c r="OM31" s="74"/>
      <c r="ON31" s="74"/>
      <c r="OO31" s="74"/>
      <c r="OP31" s="74"/>
      <c r="OQ31" s="74"/>
      <c r="OR31" s="74"/>
      <c r="OS31" s="74"/>
      <c r="OT31" s="74"/>
      <c r="OU31" s="74"/>
      <c r="OV31" s="74"/>
      <c r="OW31" s="74"/>
      <c r="OX31" s="74"/>
      <c r="OY31" s="74"/>
      <c r="OZ31" s="74"/>
      <c r="PA31" s="74"/>
      <c r="PB31" s="74"/>
      <c r="PC31" s="74"/>
      <c r="PD31" s="74"/>
      <c r="PE31" s="74"/>
      <c r="PF31" s="74"/>
      <c r="PG31" s="74"/>
      <c r="PH31" s="74"/>
      <c r="PI31" s="74"/>
      <c r="PJ31" s="74"/>
      <c r="PK31" s="74"/>
      <c r="PL31" s="74"/>
      <c r="PM31" s="74"/>
      <c r="PN31" s="74"/>
      <c r="PO31" s="74"/>
      <c r="PP31" s="74"/>
      <c r="PQ31" s="74"/>
      <c r="PR31" s="74"/>
      <c r="PS31" s="74"/>
      <c r="PT31" s="74"/>
      <c r="PU31" s="74"/>
      <c r="PV31" s="74"/>
      <c r="PW31" s="74"/>
      <c r="PX31" s="74"/>
      <c r="PY31" s="74"/>
      <c r="PZ31" s="74"/>
      <c r="QA31" s="74"/>
      <c r="QB31" s="74"/>
      <c r="QC31" s="74"/>
      <c r="QD31" s="74"/>
      <c r="QE31" s="74"/>
      <c r="QF31" s="74"/>
      <c r="QG31" s="74"/>
      <c r="QH31" s="74"/>
      <c r="QI31" s="74"/>
      <c r="QJ31" s="74"/>
      <c r="QK31" s="74"/>
      <c r="QL31" s="74"/>
      <c r="QM31" s="74"/>
      <c r="QN31" s="74"/>
      <c r="QO31" s="74"/>
      <c r="QP31" s="74"/>
      <c r="QQ31" s="74"/>
      <c r="QR31" s="74"/>
      <c r="QS31" s="74"/>
      <c r="QT31" s="74"/>
      <c r="QU31" s="74"/>
      <c r="QV31" s="74"/>
      <c r="QW31" s="74"/>
      <c r="QX31" s="74"/>
      <c r="QY31" s="74"/>
      <c r="QZ31" s="74"/>
      <c r="RA31" s="74"/>
      <c r="RB31" s="74"/>
      <c r="RC31" s="74"/>
      <c r="RD31" s="74"/>
      <c r="RE31" s="74"/>
      <c r="RF31" s="74"/>
      <c r="RG31" s="74"/>
      <c r="RH31" s="74"/>
      <c r="RI31" s="74"/>
      <c r="RJ31" s="74"/>
      <c r="RK31" s="74"/>
      <c r="RL31" s="74"/>
      <c r="RM31" s="74"/>
      <c r="RN31" s="74"/>
      <c r="RO31" s="74"/>
      <c r="RP31" s="74"/>
      <c r="RQ31" s="74"/>
      <c r="RR31" s="74"/>
      <c r="RS31" s="74"/>
      <c r="RT31" s="74"/>
      <c r="RU31" s="74"/>
      <c r="RV31" s="74"/>
      <c r="RW31" s="74"/>
      <c r="RX31" s="74"/>
      <c r="RY31" s="74"/>
      <c r="RZ31" s="74"/>
      <c r="SA31" s="74"/>
      <c r="SB31" s="74"/>
      <c r="SC31" s="74"/>
      <c r="SD31" s="74"/>
      <c r="SE31" s="74"/>
      <c r="SF31" s="74"/>
      <c r="SG31" s="74"/>
      <c r="SH31" s="74"/>
      <c r="SI31" s="74"/>
      <c r="SJ31" s="74"/>
      <c r="SK31" s="74"/>
      <c r="SL31" s="74"/>
      <c r="SM31" s="74"/>
      <c r="SN31" s="74"/>
      <c r="SO31" s="74"/>
      <c r="SP31" s="74"/>
      <c r="SQ31" s="74"/>
      <c r="SR31" s="74"/>
      <c r="SS31" s="74"/>
      <c r="ST31" s="74"/>
      <c r="SU31" s="74"/>
      <c r="SV31" s="74"/>
      <c r="SW31" s="74"/>
      <c r="SX31" s="74"/>
      <c r="SY31" s="74"/>
      <c r="SZ31" s="74"/>
      <c r="TA31" s="74"/>
      <c r="TB31" s="74"/>
      <c r="TC31" s="74"/>
      <c r="TD31" s="74"/>
      <c r="TE31" s="74"/>
      <c r="TF31" s="74"/>
      <c r="TG31" s="74"/>
      <c r="TH31" s="74"/>
      <c r="TI31" s="74"/>
      <c r="TJ31" s="74"/>
      <c r="TK31" s="74"/>
      <c r="TL31" s="74"/>
      <c r="TM31" s="74"/>
      <c r="TN31" s="74"/>
      <c r="TO31" s="74"/>
      <c r="TP31" s="74"/>
      <c r="TQ31" s="74"/>
      <c r="TR31" s="74"/>
      <c r="TS31" s="74"/>
      <c r="TT31" s="74"/>
      <c r="TU31" s="74"/>
      <c r="TV31" s="74"/>
      <c r="TW31" s="74"/>
      <c r="TX31" s="74"/>
      <c r="TY31" s="74"/>
      <c r="TZ31" s="74"/>
      <c r="UA31" s="74"/>
      <c r="UB31" s="74"/>
      <c r="UC31" s="74"/>
      <c r="UD31" s="74"/>
      <c r="UE31" s="74"/>
      <c r="UF31" s="74"/>
      <c r="UG31" s="74"/>
      <c r="UH31" s="74"/>
      <c r="UI31" s="74"/>
      <c r="UJ31" s="74"/>
      <c r="UK31" s="74"/>
      <c r="UL31" s="74"/>
      <c r="UM31" s="74"/>
      <c r="UN31" s="74"/>
      <c r="UO31" s="74"/>
      <c r="UP31" s="74"/>
      <c r="UQ31" s="74"/>
      <c r="UR31" s="74"/>
      <c r="US31" s="74"/>
      <c r="UT31" s="74"/>
      <c r="UU31" s="74"/>
      <c r="UV31" s="74"/>
      <c r="UW31" s="74"/>
      <c r="UX31" s="74"/>
      <c r="UY31" s="74"/>
      <c r="UZ31" s="74"/>
      <c r="VA31" s="74"/>
      <c r="VB31" s="74"/>
      <c r="VC31" s="74"/>
      <c r="VD31" s="74"/>
      <c r="VE31" s="74"/>
      <c r="VF31" s="74"/>
      <c r="VG31" s="74"/>
      <c r="VH31" s="74"/>
      <c r="VI31" s="74"/>
      <c r="VJ31" s="74"/>
      <c r="VK31" s="74"/>
      <c r="VL31" s="74"/>
      <c r="VM31" s="74"/>
      <c r="VN31" s="74"/>
      <c r="VO31" s="74"/>
      <c r="VP31" s="74"/>
      <c r="VQ31" s="74"/>
      <c r="VR31" s="74"/>
      <c r="VS31" s="74"/>
      <c r="VT31" s="74"/>
      <c r="VU31" s="74"/>
      <c r="VV31" s="74"/>
      <c r="VW31" s="74"/>
      <c r="VX31" s="74"/>
      <c r="VY31" s="74"/>
      <c r="VZ31" s="74"/>
      <c r="WA31" s="74"/>
      <c r="WB31" s="74"/>
      <c r="WC31" s="74"/>
      <c r="WD31" s="74"/>
      <c r="WE31" s="74"/>
      <c r="WF31" s="74"/>
      <c r="WG31" s="74"/>
      <c r="WH31" s="74"/>
      <c r="WI31" s="74"/>
      <c r="WJ31" s="74"/>
      <c r="WK31" s="74"/>
      <c r="WL31" s="74"/>
      <c r="WM31" s="74"/>
      <c r="WN31" s="74"/>
      <c r="WO31" s="74"/>
      <c r="WP31" s="74"/>
      <c r="WQ31" s="74"/>
      <c r="WR31" s="74"/>
      <c r="WS31" s="74"/>
      <c r="WT31" s="74"/>
      <c r="WU31" s="74"/>
      <c r="WV31" s="74"/>
      <c r="WW31" s="74"/>
      <c r="WX31" s="74"/>
      <c r="WY31" s="74"/>
      <c r="WZ31" s="74"/>
      <c r="XA31" s="74"/>
      <c r="XB31" s="74"/>
      <c r="XC31" s="74"/>
      <c r="XD31" s="74"/>
      <c r="XE31" s="74"/>
      <c r="XF31" s="74"/>
      <c r="XG31" s="74"/>
      <c r="XH31" s="74"/>
      <c r="XI31" s="74"/>
      <c r="XJ31" s="74"/>
      <c r="XK31" s="74"/>
      <c r="XL31" s="74"/>
      <c r="XM31" s="74"/>
      <c r="XN31" s="74"/>
      <c r="XO31" s="74"/>
      <c r="XP31" s="74"/>
      <c r="XQ31" s="74"/>
      <c r="XR31" s="74"/>
      <c r="XS31" s="74"/>
      <c r="XT31" s="74"/>
      <c r="XU31" s="74"/>
      <c r="XV31" s="74"/>
      <c r="XW31" s="74"/>
      <c r="XX31" s="74"/>
      <c r="XY31" s="74"/>
      <c r="XZ31" s="74"/>
      <c r="YA31" s="74"/>
      <c r="YB31" s="74"/>
      <c r="YC31" s="74"/>
      <c r="YD31" s="74"/>
      <c r="YE31" s="74"/>
      <c r="YF31" s="74"/>
      <c r="YG31" s="74"/>
      <c r="YH31" s="74"/>
      <c r="YI31" s="74"/>
      <c r="YJ31" s="74"/>
      <c r="YK31" s="74"/>
      <c r="YL31" s="74"/>
      <c r="YM31" s="74"/>
      <c r="YN31" s="74"/>
      <c r="YO31" s="74"/>
      <c r="YP31" s="74"/>
      <c r="YQ31" s="74"/>
      <c r="YR31" s="74"/>
      <c r="YS31" s="74"/>
      <c r="YT31" s="74"/>
      <c r="YU31" s="74"/>
      <c r="YV31" s="74"/>
      <c r="YW31" s="74"/>
      <c r="YX31" s="74"/>
      <c r="YY31" s="74"/>
      <c r="YZ31" s="74"/>
      <c r="ZA31" s="74"/>
      <c r="ZB31" s="74"/>
      <c r="ZC31" s="74"/>
      <c r="ZD31" s="74"/>
      <c r="ZE31" s="74"/>
      <c r="ZF31" s="74"/>
      <c r="ZG31" s="74"/>
      <c r="ZH31" s="74"/>
      <c r="ZI31" s="74"/>
      <c r="ZJ31" s="74"/>
      <c r="ZK31" s="74"/>
      <c r="ZL31" s="74"/>
      <c r="ZM31" s="74"/>
      <c r="ZN31" s="74"/>
      <c r="ZO31" s="74"/>
      <c r="ZP31" s="74"/>
      <c r="ZQ31" s="74"/>
      <c r="ZR31" s="74"/>
      <c r="ZS31" s="74"/>
      <c r="ZT31" s="74"/>
      <c r="ZU31" s="74"/>
      <c r="ZV31" s="74"/>
      <c r="ZW31" s="74"/>
      <c r="ZX31" s="74"/>
      <c r="ZY31" s="74"/>
      <c r="ZZ31" s="74"/>
      <c r="AAA31" s="74"/>
      <c r="AAB31" s="74"/>
      <c r="AAC31" s="74"/>
      <c r="AAD31" s="74"/>
      <c r="AAE31" s="74"/>
      <c r="AAF31" s="74"/>
      <c r="AAG31" s="74"/>
      <c r="AAH31" s="74"/>
      <c r="AAI31" s="74"/>
      <c r="AAJ31" s="74"/>
      <c r="AAK31" s="74"/>
      <c r="AAL31" s="74"/>
      <c r="AAM31" s="74"/>
      <c r="AAN31" s="74"/>
      <c r="AAO31" s="74"/>
      <c r="AAP31" s="74"/>
      <c r="AAQ31" s="74"/>
      <c r="AAR31" s="74"/>
      <c r="AAS31" s="74"/>
      <c r="AAT31" s="74"/>
      <c r="AAU31" s="74"/>
      <c r="AAV31" s="74"/>
      <c r="AAW31" s="74"/>
      <c r="AAX31" s="74"/>
      <c r="AAY31" s="74"/>
      <c r="AAZ31" s="74"/>
      <c r="ABA31" s="74"/>
      <c r="ABB31" s="74"/>
      <c r="ABC31" s="74"/>
      <c r="ABD31" s="74"/>
      <c r="ABE31" s="74"/>
      <c r="ABF31" s="74"/>
      <c r="ABG31" s="74"/>
      <c r="ABH31" s="74"/>
      <c r="ABI31" s="74"/>
      <c r="ABJ31" s="74"/>
      <c r="ABK31" s="74"/>
      <c r="ABL31" s="74"/>
      <c r="ABM31" s="74"/>
      <c r="ABN31" s="74"/>
      <c r="ABO31" s="74"/>
      <c r="ABP31" s="74"/>
      <c r="ABQ31" s="74"/>
      <c r="ABR31" s="74"/>
      <c r="ABS31" s="74"/>
      <c r="ABT31" s="74"/>
      <c r="ABU31" s="74"/>
      <c r="ABV31" s="74"/>
      <c r="ABW31" s="74"/>
      <c r="ABX31" s="74"/>
      <c r="ABY31" s="74"/>
      <c r="ABZ31" s="74"/>
      <c r="ACA31" s="74"/>
      <c r="ACB31" s="74"/>
      <c r="ACC31" s="74"/>
      <c r="ACD31" s="74"/>
      <c r="ACE31" s="74"/>
      <c r="ACF31" s="74"/>
      <c r="ACG31" s="74"/>
      <c r="ACH31" s="74"/>
      <c r="ACI31" s="74"/>
      <c r="ACJ31" s="74"/>
      <c r="ACK31" s="74"/>
      <c r="ACL31" s="74"/>
      <c r="ACM31" s="74"/>
      <c r="ACN31" s="74"/>
      <c r="ACO31" s="74"/>
      <c r="ACP31" s="74"/>
      <c r="ACQ31" s="74"/>
      <c r="ACR31" s="74"/>
      <c r="ACS31" s="74"/>
      <c r="ACT31" s="74"/>
      <c r="ACU31" s="74"/>
      <c r="ACV31" s="74"/>
      <c r="ACW31" s="74"/>
      <c r="ACX31" s="74"/>
      <c r="ACY31" s="74"/>
      <c r="ACZ31" s="74"/>
      <c r="ADA31" s="74"/>
      <c r="ADB31" s="74"/>
      <c r="ADC31" s="74"/>
      <c r="ADD31" s="74"/>
      <c r="ADE31" s="74"/>
      <c r="ADF31" s="74"/>
      <c r="ADG31" s="74"/>
      <c r="ADH31" s="74"/>
      <c r="ADI31" s="74"/>
      <c r="ADJ31" s="74"/>
      <c r="ADK31" s="74"/>
      <c r="ADL31" s="74"/>
      <c r="ADM31" s="74"/>
      <c r="ADN31" s="74"/>
      <c r="ADO31" s="74"/>
      <c r="ADP31" s="74"/>
      <c r="ADQ31" s="74"/>
      <c r="ADR31" s="74"/>
      <c r="ADS31" s="74"/>
      <c r="ADT31" s="74"/>
      <c r="ADU31" s="74"/>
      <c r="ADV31" s="74"/>
      <c r="ADW31" s="74"/>
      <c r="ADX31" s="74"/>
      <c r="ADY31" s="74"/>
      <c r="ADZ31" s="74"/>
      <c r="AEA31" s="74"/>
      <c r="AEB31" s="74"/>
      <c r="AEC31" s="74"/>
      <c r="AED31" s="74"/>
      <c r="AEE31" s="74"/>
      <c r="AEF31" s="74"/>
      <c r="AEG31" s="74"/>
      <c r="AEH31" s="74"/>
      <c r="AEI31" s="74"/>
      <c r="AEJ31" s="74"/>
      <c r="AEK31" s="74"/>
      <c r="AEL31" s="74"/>
      <c r="AEM31" s="74"/>
      <c r="AEN31" s="74"/>
      <c r="AEO31" s="74"/>
      <c r="AEP31" s="74"/>
      <c r="AEQ31" s="74"/>
      <c r="AER31" s="74"/>
      <c r="AES31" s="74"/>
      <c r="AET31" s="74"/>
      <c r="AEU31" s="74"/>
      <c r="AEV31" s="74"/>
      <c r="AEW31" s="74"/>
      <c r="AEX31" s="74"/>
      <c r="AEY31" s="74"/>
      <c r="AEZ31" s="74"/>
      <c r="AFA31" s="74"/>
      <c r="AFB31" s="74"/>
      <c r="AFC31" s="74"/>
      <c r="AFD31" s="74"/>
      <c r="AFE31" s="74"/>
      <c r="AFF31" s="74"/>
      <c r="AFG31" s="74"/>
      <c r="AFH31" s="74"/>
      <c r="AFI31" s="74"/>
      <c r="AFJ31" s="74"/>
      <c r="AFK31" s="74"/>
      <c r="AFL31" s="74"/>
      <c r="AFM31" s="74"/>
      <c r="AFN31" s="74"/>
      <c r="AFO31" s="74"/>
      <c r="AFP31" s="74"/>
      <c r="AFQ31" s="74"/>
      <c r="AFR31" s="74"/>
      <c r="AFS31" s="74"/>
      <c r="AFT31" s="74"/>
      <c r="AFU31" s="74"/>
      <c r="AFV31" s="74"/>
      <c r="AFW31" s="74"/>
      <c r="AFX31" s="74"/>
      <c r="AFY31" s="74"/>
      <c r="AFZ31" s="74"/>
      <c r="AGA31" s="74"/>
      <c r="AGB31" s="74"/>
      <c r="AGC31" s="74"/>
      <c r="AGD31" s="74"/>
      <c r="AGE31" s="74"/>
      <c r="AGF31" s="74"/>
      <c r="AGG31" s="74"/>
      <c r="AGH31" s="74"/>
      <c r="AGI31" s="74"/>
      <c r="AGJ31" s="74"/>
      <c r="AGK31" s="74"/>
      <c r="AGL31" s="74"/>
      <c r="AGM31" s="74"/>
      <c r="AGN31" s="74"/>
      <c r="AGO31" s="74"/>
      <c r="AGP31" s="74"/>
      <c r="AGQ31" s="74"/>
      <c r="AGR31" s="74"/>
      <c r="AGS31" s="74"/>
      <c r="AGT31" s="74"/>
      <c r="AGU31" s="74"/>
      <c r="AGV31" s="74"/>
      <c r="AGW31" s="74"/>
      <c r="AGX31" s="74"/>
      <c r="AGY31" s="74"/>
      <c r="AGZ31" s="74"/>
      <c r="AHA31" s="74"/>
      <c r="AHB31" s="74"/>
      <c r="AHC31" s="74"/>
      <c r="AHD31" s="74"/>
      <c r="AHE31" s="74"/>
      <c r="AHF31" s="74"/>
      <c r="AHG31" s="74"/>
      <c r="AHH31" s="74"/>
      <c r="AHI31" s="74"/>
      <c r="AHJ31" s="74"/>
      <c r="AHK31" s="74"/>
      <c r="AHL31" s="74"/>
      <c r="AHM31" s="74"/>
      <c r="AHN31" s="74"/>
      <c r="AHO31" s="74"/>
      <c r="AHP31" s="74"/>
      <c r="AHQ31" s="74"/>
      <c r="AHR31" s="74"/>
      <c r="AHS31" s="74"/>
      <c r="AHT31" s="74"/>
      <c r="AHU31" s="74"/>
      <c r="AHV31" s="74"/>
      <c r="AHW31" s="74"/>
      <c r="AHX31" s="74"/>
      <c r="AHY31" s="74"/>
      <c r="AHZ31" s="74"/>
      <c r="AIA31" s="74"/>
      <c r="AIB31" s="74"/>
      <c r="AIC31" s="74"/>
      <c r="AID31" s="74"/>
      <c r="AIE31" s="74"/>
      <c r="AIF31" s="74"/>
      <c r="AIG31" s="74"/>
      <c r="AIH31" s="74"/>
      <c r="AII31" s="74"/>
      <c r="AIJ31" s="74"/>
      <c r="AIK31" s="74"/>
      <c r="AIL31" s="74"/>
      <c r="AIM31" s="74"/>
      <c r="AIN31" s="74"/>
      <c r="AIO31" s="74"/>
      <c r="AIP31" s="74"/>
      <c r="AIQ31" s="74"/>
      <c r="AIR31" s="74"/>
      <c r="AIS31" s="74"/>
      <c r="AIT31" s="74"/>
      <c r="AIU31" s="74"/>
      <c r="AIV31" s="74"/>
      <c r="AIW31" s="74"/>
      <c r="AIX31" s="74"/>
      <c r="AIY31" s="74"/>
      <c r="AIZ31" s="74"/>
      <c r="AJA31" s="74"/>
      <c r="AJB31" s="74"/>
      <c r="AJC31" s="74"/>
      <c r="AJD31" s="74"/>
      <c r="AJE31" s="74"/>
      <c r="AJF31" s="74"/>
      <c r="AJG31" s="74"/>
      <c r="AJH31" s="74"/>
      <c r="AJI31" s="74"/>
      <c r="AJJ31" s="74"/>
      <c r="AJK31" s="74"/>
      <c r="AJL31" s="74"/>
      <c r="AJM31" s="74"/>
      <c r="AJN31" s="74"/>
      <c r="AJO31" s="74"/>
      <c r="AJP31" s="74"/>
      <c r="AJQ31" s="74"/>
      <c r="AJR31" s="74"/>
      <c r="AJS31" s="74"/>
      <c r="AJT31" s="74"/>
      <c r="AJU31" s="74"/>
      <c r="AJV31" s="74"/>
      <c r="AJW31" s="74"/>
      <c r="AJX31" s="74"/>
      <c r="AJY31" s="74"/>
      <c r="AJZ31" s="74"/>
      <c r="AKA31" s="74"/>
      <c r="AKB31" s="74"/>
      <c r="AKC31" s="74"/>
      <c r="AKD31" s="74"/>
      <c r="AKE31" s="74"/>
      <c r="AKF31" s="74"/>
      <c r="AKG31" s="74"/>
      <c r="AKH31" s="74"/>
      <c r="AKI31" s="74"/>
      <c r="AKJ31" s="74"/>
      <c r="AKK31" s="74"/>
      <c r="AKL31" s="74"/>
      <c r="AKM31" s="74"/>
      <c r="AKN31" s="74"/>
      <c r="AKO31" s="74"/>
      <c r="AKP31" s="74"/>
      <c r="AKQ31" s="74"/>
      <c r="AKR31" s="74"/>
      <c r="AKS31" s="74"/>
      <c r="AKT31" s="74"/>
      <c r="AKU31" s="74"/>
      <c r="AKV31" s="74"/>
      <c r="AKW31" s="74"/>
      <c r="AKX31" s="74"/>
      <c r="AKY31" s="74"/>
      <c r="AKZ31" s="74"/>
      <c r="ALA31" s="74"/>
      <c r="ALB31" s="74"/>
      <c r="ALC31" s="74"/>
      <c r="ALD31" s="74"/>
      <c r="ALE31" s="74"/>
      <c r="ALF31" s="74"/>
      <c r="ALG31" s="74"/>
      <c r="ALH31" s="74"/>
      <c r="ALI31" s="74"/>
      <c r="ALJ31" s="74"/>
      <c r="ALK31" s="74"/>
      <c r="ALL31" s="74"/>
      <c r="ALM31" s="74"/>
      <c r="ALN31" s="74"/>
      <c r="ALO31" s="74"/>
      <c r="ALP31" s="74"/>
      <c r="ALQ31" s="74"/>
      <c r="ALR31" s="74"/>
      <c r="ALS31" s="74"/>
      <c r="ALT31" s="74"/>
      <c r="ALU31" s="74"/>
      <c r="ALV31" s="74"/>
      <c r="ALW31" s="74"/>
      <c r="ALX31" s="74"/>
      <c r="ALY31" s="74"/>
      <c r="ALZ31" s="74"/>
      <c r="AMA31" s="74"/>
      <c r="AMB31" s="74"/>
      <c r="AMC31" s="74"/>
      <c r="AMD31" s="74"/>
      <c r="AME31" s="74"/>
      <c r="AMF31" s="74"/>
      <c r="AMG31" s="74"/>
      <c r="AMH31" s="74"/>
    </row>
    <row r="32" spans="1:1024" s="50" customFormat="1" ht="30">
      <c r="A32" s="77"/>
      <c r="B32" s="86"/>
      <c r="C32" s="86"/>
      <c r="D32" s="78" t="s">
        <v>179</v>
      </c>
      <c r="E32" s="79">
        <v>4229500</v>
      </c>
      <c r="F32" s="86"/>
      <c r="G32" s="86"/>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74"/>
      <c r="CK32" s="74"/>
      <c r="CL32" s="74"/>
      <c r="CM32" s="74"/>
      <c r="CN32" s="74"/>
      <c r="CO32" s="74"/>
      <c r="CP32" s="74"/>
      <c r="CQ32" s="74"/>
      <c r="CR32" s="74"/>
      <c r="CS32" s="74"/>
      <c r="CT32" s="74"/>
      <c r="CU32" s="74"/>
      <c r="CV32" s="74"/>
      <c r="CW32" s="74"/>
      <c r="CX32" s="74"/>
      <c r="CY32" s="74"/>
      <c r="CZ32" s="74"/>
      <c r="DA32" s="74"/>
      <c r="DB32" s="74"/>
      <c r="DC32" s="74"/>
      <c r="DD32" s="74"/>
      <c r="DE32" s="74"/>
      <c r="DF32" s="74"/>
      <c r="DG32" s="74"/>
      <c r="DH32" s="74"/>
      <c r="DI32" s="74"/>
      <c r="DJ32" s="74"/>
      <c r="DK32" s="74"/>
      <c r="DL32" s="74"/>
      <c r="DM32" s="74"/>
      <c r="DN32" s="74"/>
      <c r="DO32" s="74"/>
      <c r="DP32" s="74"/>
      <c r="DQ32" s="74"/>
      <c r="DR32" s="74"/>
      <c r="DS32" s="74"/>
      <c r="DT32" s="74"/>
      <c r="DU32" s="74"/>
      <c r="DV32" s="74"/>
      <c r="DW32" s="74"/>
      <c r="DX32" s="74"/>
      <c r="DY32" s="74"/>
      <c r="DZ32" s="74"/>
      <c r="EA32" s="74"/>
      <c r="EB32" s="74"/>
      <c r="EC32" s="74"/>
      <c r="ED32" s="74"/>
      <c r="EE32" s="74"/>
      <c r="EF32" s="74"/>
      <c r="EG32" s="74"/>
      <c r="EH32" s="74"/>
      <c r="EI32" s="74"/>
      <c r="EJ32" s="74"/>
      <c r="EK32" s="74"/>
      <c r="EL32" s="74"/>
      <c r="EM32" s="74"/>
      <c r="EN32" s="74"/>
      <c r="EO32" s="74"/>
      <c r="EP32" s="74"/>
      <c r="EQ32" s="74"/>
      <c r="ER32" s="74"/>
      <c r="ES32" s="74"/>
      <c r="ET32" s="74"/>
      <c r="EU32" s="74"/>
      <c r="EV32" s="74"/>
      <c r="EW32" s="74"/>
      <c r="EX32" s="74"/>
      <c r="EY32" s="74"/>
      <c r="EZ32" s="74"/>
      <c r="FA32" s="74"/>
      <c r="FB32" s="74"/>
      <c r="FC32" s="74"/>
      <c r="FD32" s="74"/>
      <c r="FE32" s="74"/>
      <c r="FF32" s="74"/>
      <c r="FG32" s="74"/>
      <c r="FH32" s="74"/>
      <c r="FI32" s="74"/>
      <c r="FJ32" s="74"/>
      <c r="FK32" s="74"/>
      <c r="FL32" s="74"/>
      <c r="FM32" s="74"/>
      <c r="FN32" s="74"/>
      <c r="FO32" s="74"/>
      <c r="FP32" s="74"/>
      <c r="FQ32" s="74"/>
      <c r="FR32" s="74"/>
      <c r="FS32" s="74"/>
      <c r="FT32" s="74"/>
      <c r="FU32" s="74"/>
      <c r="FV32" s="74"/>
      <c r="FW32" s="74"/>
      <c r="FX32" s="74"/>
      <c r="FY32" s="74"/>
      <c r="FZ32" s="74"/>
      <c r="GA32" s="74"/>
      <c r="GB32" s="74"/>
      <c r="GC32" s="74"/>
      <c r="GD32" s="74"/>
      <c r="GE32" s="74"/>
      <c r="GF32" s="74"/>
      <c r="GG32" s="74"/>
      <c r="GH32" s="74"/>
      <c r="GI32" s="74"/>
      <c r="GJ32" s="74"/>
      <c r="GK32" s="74"/>
      <c r="GL32" s="74"/>
      <c r="GM32" s="74"/>
      <c r="GN32" s="74"/>
      <c r="GO32" s="74"/>
      <c r="GP32" s="74"/>
      <c r="GQ32" s="74"/>
      <c r="GR32" s="74"/>
      <c r="GS32" s="74"/>
      <c r="GT32" s="74"/>
      <c r="GU32" s="74"/>
      <c r="GV32" s="74"/>
      <c r="GW32" s="74"/>
      <c r="GX32" s="74"/>
      <c r="GY32" s="74"/>
      <c r="GZ32" s="74"/>
      <c r="HA32" s="74"/>
      <c r="HB32" s="74"/>
      <c r="HC32" s="74"/>
      <c r="HD32" s="74"/>
      <c r="HE32" s="74"/>
      <c r="HF32" s="74"/>
      <c r="HG32" s="74"/>
      <c r="HH32" s="74"/>
      <c r="HI32" s="74"/>
      <c r="HJ32" s="74"/>
      <c r="HK32" s="74"/>
      <c r="HL32" s="74"/>
      <c r="HM32" s="74"/>
      <c r="HN32" s="74"/>
      <c r="HO32" s="74"/>
      <c r="HP32" s="74"/>
      <c r="HQ32" s="74"/>
      <c r="HR32" s="74"/>
      <c r="HS32" s="74"/>
      <c r="HT32" s="74"/>
      <c r="HU32" s="74"/>
      <c r="HV32" s="74"/>
      <c r="HW32" s="74"/>
      <c r="HX32" s="74"/>
      <c r="HY32" s="74"/>
      <c r="HZ32" s="74"/>
      <c r="IA32" s="74"/>
      <c r="IB32" s="74"/>
      <c r="IC32" s="74"/>
      <c r="ID32" s="74"/>
      <c r="IE32" s="74"/>
      <c r="IF32" s="74"/>
      <c r="IG32" s="74"/>
      <c r="IH32" s="74"/>
      <c r="II32" s="74"/>
      <c r="IJ32" s="74"/>
      <c r="IK32" s="74"/>
      <c r="IL32" s="74"/>
      <c r="IM32" s="74"/>
      <c r="IN32" s="74"/>
      <c r="IO32" s="74"/>
      <c r="IP32" s="74"/>
      <c r="IQ32" s="74"/>
      <c r="IR32" s="74"/>
      <c r="IS32" s="74"/>
      <c r="IT32" s="74"/>
      <c r="IU32" s="74"/>
      <c r="IV32" s="74"/>
      <c r="IW32" s="74"/>
      <c r="IX32" s="74"/>
      <c r="IY32" s="74"/>
      <c r="IZ32" s="74"/>
      <c r="JA32" s="74"/>
      <c r="JB32" s="74"/>
      <c r="JC32" s="74"/>
      <c r="JD32" s="74"/>
      <c r="JE32" s="74"/>
      <c r="JF32" s="74"/>
      <c r="JG32" s="74"/>
      <c r="JH32" s="74"/>
      <c r="JI32" s="74"/>
      <c r="JJ32" s="74"/>
      <c r="JK32" s="74"/>
      <c r="JL32" s="74"/>
      <c r="JM32" s="74"/>
      <c r="JN32" s="74"/>
      <c r="JO32" s="74"/>
      <c r="JP32" s="74"/>
      <c r="JQ32" s="74"/>
      <c r="JR32" s="74"/>
      <c r="JS32" s="74"/>
      <c r="JT32" s="74"/>
      <c r="JU32" s="74"/>
      <c r="JV32" s="74"/>
      <c r="JW32" s="74"/>
      <c r="JX32" s="74"/>
      <c r="JY32" s="74"/>
      <c r="JZ32" s="74"/>
      <c r="KA32" s="74"/>
      <c r="KB32" s="74"/>
      <c r="KC32" s="74"/>
      <c r="KD32" s="74"/>
      <c r="KE32" s="74"/>
      <c r="KF32" s="74"/>
      <c r="KG32" s="74"/>
      <c r="KH32" s="74"/>
      <c r="KI32" s="74"/>
      <c r="KJ32" s="74"/>
      <c r="KK32" s="74"/>
      <c r="KL32" s="74"/>
      <c r="KM32" s="74"/>
      <c r="KN32" s="74"/>
      <c r="KO32" s="74"/>
      <c r="KP32" s="74"/>
      <c r="KQ32" s="74"/>
      <c r="KR32" s="74"/>
      <c r="KS32" s="74"/>
      <c r="KT32" s="74"/>
      <c r="KU32" s="74"/>
      <c r="KV32" s="74"/>
      <c r="KW32" s="74"/>
      <c r="KX32" s="74"/>
      <c r="KY32" s="74"/>
      <c r="KZ32" s="74"/>
      <c r="LA32" s="74"/>
      <c r="LB32" s="74"/>
      <c r="LC32" s="74"/>
      <c r="LD32" s="74"/>
      <c r="LE32" s="74"/>
      <c r="LF32" s="74"/>
      <c r="LG32" s="74"/>
      <c r="LH32" s="74"/>
      <c r="LI32" s="74"/>
      <c r="LJ32" s="74"/>
      <c r="LK32" s="74"/>
      <c r="LL32" s="74"/>
      <c r="LM32" s="74"/>
      <c r="LN32" s="74"/>
      <c r="LO32" s="74"/>
      <c r="LP32" s="74"/>
      <c r="LQ32" s="74"/>
      <c r="LR32" s="74"/>
      <c r="LS32" s="74"/>
      <c r="LT32" s="74"/>
      <c r="LU32" s="74"/>
      <c r="LV32" s="74"/>
      <c r="LW32" s="74"/>
      <c r="LX32" s="74"/>
      <c r="LY32" s="74"/>
      <c r="LZ32" s="74"/>
      <c r="MA32" s="74"/>
      <c r="MB32" s="74"/>
      <c r="MC32" s="74"/>
      <c r="MD32" s="74"/>
      <c r="ME32" s="74"/>
      <c r="MF32" s="74"/>
      <c r="MG32" s="74"/>
      <c r="MH32" s="74"/>
      <c r="MI32" s="74"/>
      <c r="MJ32" s="74"/>
      <c r="MK32" s="74"/>
      <c r="ML32" s="74"/>
      <c r="MM32" s="74"/>
      <c r="MN32" s="74"/>
      <c r="MO32" s="74"/>
      <c r="MP32" s="74"/>
      <c r="MQ32" s="74"/>
      <c r="MR32" s="74"/>
      <c r="MS32" s="74"/>
      <c r="MT32" s="74"/>
      <c r="MU32" s="74"/>
      <c r="MV32" s="74"/>
      <c r="MW32" s="74"/>
      <c r="MX32" s="74"/>
      <c r="MY32" s="74"/>
      <c r="MZ32" s="74"/>
      <c r="NA32" s="74"/>
      <c r="NB32" s="74"/>
      <c r="NC32" s="74"/>
      <c r="ND32" s="74"/>
      <c r="NE32" s="74"/>
      <c r="NF32" s="74"/>
      <c r="NG32" s="74"/>
      <c r="NH32" s="74"/>
      <c r="NI32" s="74"/>
      <c r="NJ32" s="74"/>
      <c r="NK32" s="74"/>
      <c r="NL32" s="74"/>
      <c r="NM32" s="74"/>
      <c r="NN32" s="74"/>
      <c r="NO32" s="74"/>
      <c r="NP32" s="74"/>
      <c r="NQ32" s="74"/>
      <c r="NR32" s="74"/>
      <c r="NS32" s="74"/>
      <c r="NT32" s="74"/>
      <c r="NU32" s="74"/>
      <c r="NV32" s="74"/>
      <c r="NW32" s="74"/>
      <c r="NX32" s="74"/>
      <c r="NY32" s="74"/>
      <c r="NZ32" s="74"/>
      <c r="OA32" s="74"/>
      <c r="OB32" s="74"/>
      <c r="OC32" s="74"/>
      <c r="OD32" s="74"/>
      <c r="OE32" s="74"/>
      <c r="OF32" s="74"/>
      <c r="OG32" s="74"/>
      <c r="OH32" s="74"/>
      <c r="OI32" s="74"/>
      <c r="OJ32" s="74"/>
      <c r="OK32" s="74"/>
      <c r="OL32" s="74"/>
      <c r="OM32" s="74"/>
      <c r="ON32" s="74"/>
      <c r="OO32" s="74"/>
      <c r="OP32" s="74"/>
      <c r="OQ32" s="74"/>
      <c r="OR32" s="74"/>
      <c r="OS32" s="74"/>
      <c r="OT32" s="74"/>
      <c r="OU32" s="74"/>
      <c r="OV32" s="74"/>
      <c r="OW32" s="74"/>
      <c r="OX32" s="74"/>
      <c r="OY32" s="74"/>
      <c r="OZ32" s="74"/>
      <c r="PA32" s="74"/>
      <c r="PB32" s="74"/>
      <c r="PC32" s="74"/>
      <c r="PD32" s="74"/>
      <c r="PE32" s="74"/>
      <c r="PF32" s="74"/>
      <c r="PG32" s="74"/>
      <c r="PH32" s="74"/>
      <c r="PI32" s="74"/>
      <c r="PJ32" s="74"/>
      <c r="PK32" s="74"/>
      <c r="PL32" s="74"/>
      <c r="PM32" s="74"/>
      <c r="PN32" s="74"/>
      <c r="PO32" s="74"/>
      <c r="PP32" s="74"/>
      <c r="PQ32" s="74"/>
      <c r="PR32" s="74"/>
      <c r="PS32" s="74"/>
      <c r="PT32" s="74"/>
      <c r="PU32" s="74"/>
      <c r="PV32" s="74"/>
      <c r="PW32" s="74"/>
      <c r="PX32" s="74"/>
      <c r="PY32" s="74"/>
      <c r="PZ32" s="74"/>
      <c r="QA32" s="74"/>
      <c r="QB32" s="74"/>
      <c r="QC32" s="74"/>
      <c r="QD32" s="74"/>
      <c r="QE32" s="74"/>
      <c r="QF32" s="74"/>
      <c r="QG32" s="74"/>
      <c r="QH32" s="74"/>
      <c r="QI32" s="74"/>
      <c r="QJ32" s="74"/>
      <c r="QK32" s="74"/>
      <c r="QL32" s="74"/>
      <c r="QM32" s="74"/>
      <c r="QN32" s="74"/>
      <c r="QO32" s="74"/>
      <c r="QP32" s="74"/>
      <c r="QQ32" s="74"/>
      <c r="QR32" s="74"/>
      <c r="QS32" s="74"/>
      <c r="QT32" s="74"/>
      <c r="QU32" s="74"/>
      <c r="QV32" s="74"/>
      <c r="QW32" s="74"/>
      <c r="QX32" s="74"/>
      <c r="QY32" s="74"/>
      <c r="QZ32" s="74"/>
      <c r="RA32" s="74"/>
      <c r="RB32" s="74"/>
      <c r="RC32" s="74"/>
      <c r="RD32" s="74"/>
      <c r="RE32" s="74"/>
      <c r="RF32" s="74"/>
      <c r="RG32" s="74"/>
      <c r="RH32" s="74"/>
      <c r="RI32" s="74"/>
      <c r="RJ32" s="74"/>
      <c r="RK32" s="74"/>
      <c r="RL32" s="74"/>
      <c r="RM32" s="74"/>
      <c r="RN32" s="74"/>
      <c r="RO32" s="74"/>
      <c r="RP32" s="74"/>
      <c r="RQ32" s="74"/>
      <c r="RR32" s="74"/>
      <c r="RS32" s="74"/>
      <c r="RT32" s="74"/>
      <c r="RU32" s="74"/>
      <c r="RV32" s="74"/>
      <c r="RW32" s="74"/>
      <c r="RX32" s="74"/>
      <c r="RY32" s="74"/>
      <c r="RZ32" s="74"/>
      <c r="SA32" s="74"/>
      <c r="SB32" s="74"/>
      <c r="SC32" s="74"/>
      <c r="SD32" s="74"/>
      <c r="SE32" s="74"/>
      <c r="SF32" s="74"/>
      <c r="SG32" s="74"/>
      <c r="SH32" s="74"/>
      <c r="SI32" s="74"/>
      <c r="SJ32" s="74"/>
      <c r="SK32" s="74"/>
      <c r="SL32" s="74"/>
      <c r="SM32" s="74"/>
      <c r="SN32" s="74"/>
      <c r="SO32" s="74"/>
      <c r="SP32" s="74"/>
      <c r="SQ32" s="74"/>
      <c r="SR32" s="74"/>
      <c r="SS32" s="74"/>
      <c r="ST32" s="74"/>
      <c r="SU32" s="74"/>
      <c r="SV32" s="74"/>
      <c r="SW32" s="74"/>
      <c r="SX32" s="74"/>
      <c r="SY32" s="74"/>
      <c r="SZ32" s="74"/>
      <c r="TA32" s="74"/>
      <c r="TB32" s="74"/>
      <c r="TC32" s="74"/>
      <c r="TD32" s="74"/>
      <c r="TE32" s="74"/>
      <c r="TF32" s="74"/>
      <c r="TG32" s="74"/>
      <c r="TH32" s="74"/>
      <c r="TI32" s="74"/>
      <c r="TJ32" s="74"/>
      <c r="TK32" s="74"/>
      <c r="TL32" s="74"/>
      <c r="TM32" s="74"/>
      <c r="TN32" s="74"/>
      <c r="TO32" s="74"/>
      <c r="TP32" s="74"/>
      <c r="TQ32" s="74"/>
      <c r="TR32" s="74"/>
      <c r="TS32" s="74"/>
      <c r="TT32" s="74"/>
      <c r="TU32" s="74"/>
      <c r="TV32" s="74"/>
      <c r="TW32" s="74"/>
      <c r="TX32" s="74"/>
      <c r="TY32" s="74"/>
      <c r="TZ32" s="74"/>
      <c r="UA32" s="74"/>
      <c r="UB32" s="74"/>
      <c r="UC32" s="74"/>
      <c r="UD32" s="74"/>
      <c r="UE32" s="74"/>
      <c r="UF32" s="74"/>
      <c r="UG32" s="74"/>
      <c r="UH32" s="74"/>
      <c r="UI32" s="74"/>
      <c r="UJ32" s="74"/>
      <c r="UK32" s="74"/>
      <c r="UL32" s="74"/>
      <c r="UM32" s="74"/>
      <c r="UN32" s="74"/>
      <c r="UO32" s="74"/>
      <c r="UP32" s="74"/>
      <c r="UQ32" s="74"/>
      <c r="UR32" s="74"/>
      <c r="US32" s="74"/>
      <c r="UT32" s="74"/>
      <c r="UU32" s="74"/>
      <c r="UV32" s="74"/>
      <c r="UW32" s="74"/>
      <c r="UX32" s="74"/>
      <c r="UY32" s="74"/>
      <c r="UZ32" s="74"/>
      <c r="VA32" s="74"/>
      <c r="VB32" s="74"/>
      <c r="VC32" s="74"/>
      <c r="VD32" s="74"/>
      <c r="VE32" s="74"/>
      <c r="VF32" s="74"/>
      <c r="VG32" s="74"/>
      <c r="VH32" s="74"/>
      <c r="VI32" s="74"/>
      <c r="VJ32" s="74"/>
      <c r="VK32" s="74"/>
      <c r="VL32" s="74"/>
      <c r="VM32" s="74"/>
      <c r="VN32" s="74"/>
      <c r="VO32" s="74"/>
      <c r="VP32" s="74"/>
      <c r="VQ32" s="74"/>
      <c r="VR32" s="74"/>
      <c r="VS32" s="74"/>
      <c r="VT32" s="74"/>
      <c r="VU32" s="74"/>
      <c r="VV32" s="74"/>
      <c r="VW32" s="74"/>
      <c r="VX32" s="74"/>
      <c r="VY32" s="74"/>
      <c r="VZ32" s="74"/>
      <c r="WA32" s="74"/>
      <c r="WB32" s="74"/>
      <c r="WC32" s="74"/>
      <c r="WD32" s="74"/>
      <c r="WE32" s="74"/>
      <c r="WF32" s="74"/>
      <c r="WG32" s="74"/>
      <c r="WH32" s="74"/>
      <c r="WI32" s="74"/>
      <c r="WJ32" s="74"/>
      <c r="WK32" s="74"/>
      <c r="WL32" s="74"/>
      <c r="WM32" s="74"/>
      <c r="WN32" s="74"/>
      <c r="WO32" s="74"/>
      <c r="WP32" s="74"/>
      <c r="WQ32" s="74"/>
      <c r="WR32" s="74"/>
      <c r="WS32" s="74"/>
      <c r="WT32" s="74"/>
      <c r="WU32" s="74"/>
      <c r="WV32" s="74"/>
      <c r="WW32" s="74"/>
      <c r="WX32" s="74"/>
      <c r="WY32" s="74"/>
      <c r="WZ32" s="74"/>
      <c r="XA32" s="74"/>
      <c r="XB32" s="74"/>
      <c r="XC32" s="74"/>
      <c r="XD32" s="74"/>
      <c r="XE32" s="74"/>
      <c r="XF32" s="74"/>
      <c r="XG32" s="74"/>
      <c r="XH32" s="74"/>
      <c r="XI32" s="74"/>
      <c r="XJ32" s="74"/>
      <c r="XK32" s="74"/>
      <c r="XL32" s="74"/>
      <c r="XM32" s="74"/>
      <c r="XN32" s="74"/>
      <c r="XO32" s="74"/>
      <c r="XP32" s="74"/>
      <c r="XQ32" s="74"/>
      <c r="XR32" s="74"/>
      <c r="XS32" s="74"/>
      <c r="XT32" s="74"/>
      <c r="XU32" s="74"/>
      <c r="XV32" s="74"/>
      <c r="XW32" s="74"/>
      <c r="XX32" s="74"/>
      <c r="XY32" s="74"/>
      <c r="XZ32" s="74"/>
      <c r="YA32" s="74"/>
      <c r="YB32" s="74"/>
      <c r="YC32" s="74"/>
      <c r="YD32" s="74"/>
      <c r="YE32" s="74"/>
      <c r="YF32" s="74"/>
      <c r="YG32" s="74"/>
      <c r="YH32" s="74"/>
      <c r="YI32" s="74"/>
      <c r="YJ32" s="74"/>
      <c r="YK32" s="74"/>
      <c r="YL32" s="74"/>
      <c r="YM32" s="74"/>
      <c r="YN32" s="74"/>
      <c r="YO32" s="74"/>
      <c r="YP32" s="74"/>
      <c r="YQ32" s="74"/>
      <c r="YR32" s="74"/>
      <c r="YS32" s="74"/>
      <c r="YT32" s="74"/>
      <c r="YU32" s="74"/>
      <c r="YV32" s="74"/>
      <c r="YW32" s="74"/>
      <c r="YX32" s="74"/>
      <c r="YY32" s="74"/>
      <c r="YZ32" s="74"/>
      <c r="ZA32" s="74"/>
      <c r="ZB32" s="74"/>
      <c r="ZC32" s="74"/>
      <c r="ZD32" s="74"/>
      <c r="ZE32" s="74"/>
      <c r="ZF32" s="74"/>
      <c r="ZG32" s="74"/>
      <c r="ZH32" s="74"/>
      <c r="ZI32" s="74"/>
      <c r="ZJ32" s="74"/>
      <c r="ZK32" s="74"/>
      <c r="ZL32" s="74"/>
      <c r="ZM32" s="74"/>
      <c r="ZN32" s="74"/>
      <c r="ZO32" s="74"/>
      <c r="ZP32" s="74"/>
      <c r="ZQ32" s="74"/>
      <c r="ZR32" s="74"/>
      <c r="ZS32" s="74"/>
      <c r="ZT32" s="74"/>
      <c r="ZU32" s="74"/>
      <c r="ZV32" s="74"/>
      <c r="ZW32" s="74"/>
      <c r="ZX32" s="74"/>
      <c r="ZY32" s="74"/>
      <c r="ZZ32" s="74"/>
      <c r="AAA32" s="74"/>
      <c r="AAB32" s="74"/>
      <c r="AAC32" s="74"/>
      <c r="AAD32" s="74"/>
      <c r="AAE32" s="74"/>
      <c r="AAF32" s="74"/>
      <c r="AAG32" s="74"/>
      <c r="AAH32" s="74"/>
      <c r="AAI32" s="74"/>
      <c r="AAJ32" s="74"/>
      <c r="AAK32" s="74"/>
      <c r="AAL32" s="74"/>
      <c r="AAM32" s="74"/>
      <c r="AAN32" s="74"/>
      <c r="AAO32" s="74"/>
      <c r="AAP32" s="74"/>
      <c r="AAQ32" s="74"/>
      <c r="AAR32" s="74"/>
      <c r="AAS32" s="74"/>
      <c r="AAT32" s="74"/>
      <c r="AAU32" s="74"/>
      <c r="AAV32" s="74"/>
      <c r="AAW32" s="74"/>
      <c r="AAX32" s="74"/>
      <c r="AAY32" s="74"/>
      <c r="AAZ32" s="74"/>
      <c r="ABA32" s="74"/>
      <c r="ABB32" s="74"/>
      <c r="ABC32" s="74"/>
      <c r="ABD32" s="74"/>
      <c r="ABE32" s="74"/>
      <c r="ABF32" s="74"/>
      <c r="ABG32" s="74"/>
      <c r="ABH32" s="74"/>
      <c r="ABI32" s="74"/>
      <c r="ABJ32" s="74"/>
      <c r="ABK32" s="74"/>
      <c r="ABL32" s="74"/>
      <c r="ABM32" s="74"/>
      <c r="ABN32" s="74"/>
      <c r="ABO32" s="74"/>
      <c r="ABP32" s="74"/>
      <c r="ABQ32" s="74"/>
      <c r="ABR32" s="74"/>
      <c r="ABS32" s="74"/>
      <c r="ABT32" s="74"/>
      <c r="ABU32" s="74"/>
      <c r="ABV32" s="74"/>
      <c r="ABW32" s="74"/>
      <c r="ABX32" s="74"/>
      <c r="ABY32" s="74"/>
      <c r="ABZ32" s="74"/>
      <c r="ACA32" s="74"/>
      <c r="ACB32" s="74"/>
      <c r="ACC32" s="74"/>
      <c r="ACD32" s="74"/>
      <c r="ACE32" s="74"/>
      <c r="ACF32" s="74"/>
      <c r="ACG32" s="74"/>
      <c r="ACH32" s="74"/>
      <c r="ACI32" s="74"/>
      <c r="ACJ32" s="74"/>
      <c r="ACK32" s="74"/>
      <c r="ACL32" s="74"/>
      <c r="ACM32" s="74"/>
      <c r="ACN32" s="74"/>
      <c r="ACO32" s="74"/>
      <c r="ACP32" s="74"/>
      <c r="ACQ32" s="74"/>
      <c r="ACR32" s="74"/>
      <c r="ACS32" s="74"/>
      <c r="ACT32" s="74"/>
      <c r="ACU32" s="74"/>
      <c r="ACV32" s="74"/>
      <c r="ACW32" s="74"/>
      <c r="ACX32" s="74"/>
      <c r="ACY32" s="74"/>
      <c r="ACZ32" s="74"/>
      <c r="ADA32" s="74"/>
      <c r="ADB32" s="74"/>
      <c r="ADC32" s="74"/>
      <c r="ADD32" s="74"/>
      <c r="ADE32" s="74"/>
      <c r="ADF32" s="74"/>
      <c r="ADG32" s="74"/>
      <c r="ADH32" s="74"/>
      <c r="ADI32" s="74"/>
      <c r="ADJ32" s="74"/>
      <c r="ADK32" s="74"/>
      <c r="ADL32" s="74"/>
      <c r="ADM32" s="74"/>
      <c r="ADN32" s="74"/>
      <c r="ADO32" s="74"/>
      <c r="ADP32" s="74"/>
      <c r="ADQ32" s="74"/>
      <c r="ADR32" s="74"/>
      <c r="ADS32" s="74"/>
      <c r="ADT32" s="74"/>
      <c r="ADU32" s="74"/>
      <c r="ADV32" s="74"/>
      <c r="ADW32" s="74"/>
      <c r="ADX32" s="74"/>
      <c r="ADY32" s="74"/>
      <c r="ADZ32" s="74"/>
      <c r="AEA32" s="74"/>
      <c r="AEB32" s="74"/>
      <c r="AEC32" s="74"/>
      <c r="AED32" s="74"/>
      <c r="AEE32" s="74"/>
      <c r="AEF32" s="74"/>
      <c r="AEG32" s="74"/>
      <c r="AEH32" s="74"/>
      <c r="AEI32" s="74"/>
      <c r="AEJ32" s="74"/>
      <c r="AEK32" s="74"/>
      <c r="AEL32" s="74"/>
      <c r="AEM32" s="74"/>
      <c r="AEN32" s="74"/>
      <c r="AEO32" s="74"/>
      <c r="AEP32" s="74"/>
      <c r="AEQ32" s="74"/>
      <c r="AER32" s="74"/>
      <c r="AES32" s="74"/>
      <c r="AET32" s="74"/>
      <c r="AEU32" s="74"/>
      <c r="AEV32" s="74"/>
      <c r="AEW32" s="74"/>
      <c r="AEX32" s="74"/>
      <c r="AEY32" s="74"/>
      <c r="AEZ32" s="74"/>
      <c r="AFA32" s="74"/>
      <c r="AFB32" s="74"/>
      <c r="AFC32" s="74"/>
      <c r="AFD32" s="74"/>
      <c r="AFE32" s="74"/>
      <c r="AFF32" s="74"/>
      <c r="AFG32" s="74"/>
      <c r="AFH32" s="74"/>
      <c r="AFI32" s="74"/>
      <c r="AFJ32" s="74"/>
      <c r="AFK32" s="74"/>
      <c r="AFL32" s="74"/>
      <c r="AFM32" s="74"/>
      <c r="AFN32" s="74"/>
      <c r="AFO32" s="74"/>
      <c r="AFP32" s="74"/>
      <c r="AFQ32" s="74"/>
      <c r="AFR32" s="74"/>
      <c r="AFS32" s="74"/>
      <c r="AFT32" s="74"/>
      <c r="AFU32" s="74"/>
      <c r="AFV32" s="74"/>
      <c r="AFW32" s="74"/>
      <c r="AFX32" s="74"/>
      <c r="AFY32" s="74"/>
      <c r="AFZ32" s="74"/>
      <c r="AGA32" s="74"/>
      <c r="AGB32" s="74"/>
      <c r="AGC32" s="74"/>
      <c r="AGD32" s="74"/>
      <c r="AGE32" s="74"/>
      <c r="AGF32" s="74"/>
      <c r="AGG32" s="74"/>
      <c r="AGH32" s="74"/>
      <c r="AGI32" s="74"/>
      <c r="AGJ32" s="74"/>
      <c r="AGK32" s="74"/>
      <c r="AGL32" s="74"/>
      <c r="AGM32" s="74"/>
      <c r="AGN32" s="74"/>
      <c r="AGO32" s="74"/>
      <c r="AGP32" s="74"/>
      <c r="AGQ32" s="74"/>
      <c r="AGR32" s="74"/>
      <c r="AGS32" s="74"/>
      <c r="AGT32" s="74"/>
      <c r="AGU32" s="74"/>
      <c r="AGV32" s="74"/>
      <c r="AGW32" s="74"/>
      <c r="AGX32" s="74"/>
      <c r="AGY32" s="74"/>
      <c r="AGZ32" s="74"/>
      <c r="AHA32" s="74"/>
      <c r="AHB32" s="74"/>
      <c r="AHC32" s="74"/>
      <c r="AHD32" s="74"/>
      <c r="AHE32" s="74"/>
      <c r="AHF32" s="74"/>
      <c r="AHG32" s="74"/>
      <c r="AHH32" s="74"/>
      <c r="AHI32" s="74"/>
      <c r="AHJ32" s="74"/>
      <c r="AHK32" s="74"/>
      <c r="AHL32" s="74"/>
      <c r="AHM32" s="74"/>
      <c r="AHN32" s="74"/>
      <c r="AHO32" s="74"/>
      <c r="AHP32" s="74"/>
      <c r="AHQ32" s="74"/>
      <c r="AHR32" s="74"/>
      <c r="AHS32" s="74"/>
      <c r="AHT32" s="74"/>
      <c r="AHU32" s="74"/>
      <c r="AHV32" s="74"/>
      <c r="AHW32" s="74"/>
      <c r="AHX32" s="74"/>
      <c r="AHY32" s="74"/>
      <c r="AHZ32" s="74"/>
      <c r="AIA32" s="74"/>
      <c r="AIB32" s="74"/>
      <c r="AIC32" s="74"/>
      <c r="AID32" s="74"/>
      <c r="AIE32" s="74"/>
      <c r="AIF32" s="74"/>
      <c r="AIG32" s="74"/>
      <c r="AIH32" s="74"/>
      <c r="AII32" s="74"/>
      <c r="AIJ32" s="74"/>
      <c r="AIK32" s="74"/>
      <c r="AIL32" s="74"/>
      <c r="AIM32" s="74"/>
      <c r="AIN32" s="74"/>
      <c r="AIO32" s="74"/>
      <c r="AIP32" s="74"/>
      <c r="AIQ32" s="74"/>
      <c r="AIR32" s="74"/>
      <c r="AIS32" s="74"/>
      <c r="AIT32" s="74"/>
      <c r="AIU32" s="74"/>
      <c r="AIV32" s="74"/>
      <c r="AIW32" s="74"/>
      <c r="AIX32" s="74"/>
      <c r="AIY32" s="74"/>
      <c r="AIZ32" s="74"/>
      <c r="AJA32" s="74"/>
      <c r="AJB32" s="74"/>
      <c r="AJC32" s="74"/>
      <c r="AJD32" s="74"/>
      <c r="AJE32" s="74"/>
      <c r="AJF32" s="74"/>
      <c r="AJG32" s="74"/>
      <c r="AJH32" s="74"/>
      <c r="AJI32" s="74"/>
      <c r="AJJ32" s="74"/>
      <c r="AJK32" s="74"/>
      <c r="AJL32" s="74"/>
      <c r="AJM32" s="74"/>
      <c r="AJN32" s="74"/>
      <c r="AJO32" s="74"/>
      <c r="AJP32" s="74"/>
      <c r="AJQ32" s="74"/>
      <c r="AJR32" s="74"/>
      <c r="AJS32" s="74"/>
      <c r="AJT32" s="74"/>
      <c r="AJU32" s="74"/>
      <c r="AJV32" s="74"/>
      <c r="AJW32" s="74"/>
      <c r="AJX32" s="74"/>
      <c r="AJY32" s="74"/>
      <c r="AJZ32" s="74"/>
      <c r="AKA32" s="74"/>
      <c r="AKB32" s="74"/>
      <c r="AKC32" s="74"/>
      <c r="AKD32" s="74"/>
      <c r="AKE32" s="74"/>
      <c r="AKF32" s="74"/>
      <c r="AKG32" s="74"/>
      <c r="AKH32" s="74"/>
      <c r="AKI32" s="74"/>
      <c r="AKJ32" s="74"/>
      <c r="AKK32" s="74"/>
      <c r="AKL32" s="74"/>
      <c r="AKM32" s="74"/>
      <c r="AKN32" s="74"/>
      <c r="AKO32" s="74"/>
      <c r="AKP32" s="74"/>
      <c r="AKQ32" s="74"/>
      <c r="AKR32" s="74"/>
      <c r="AKS32" s="74"/>
      <c r="AKT32" s="74"/>
      <c r="AKU32" s="74"/>
      <c r="AKV32" s="74"/>
      <c r="AKW32" s="74"/>
      <c r="AKX32" s="74"/>
      <c r="AKY32" s="74"/>
      <c r="AKZ32" s="74"/>
      <c r="ALA32" s="74"/>
      <c r="ALB32" s="74"/>
      <c r="ALC32" s="74"/>
      <c r="ALD32" s="74"/>
      <c r="ALE32" s="74"/>
      <c r="ALF32" s="74"/>
      <c r="ALG32" s="74"/>
      <c r="ALH32" s="74"/>
      <c r="ALI32" s="74"/>
      <c r="ALJ32" s="74"/>
      <c r="ALK32" s="74"/>
      <c r="ALL32" s="74"/>
      <c r="ALM32" s="74"/>
      <c r="ALN32" s="74"/>
      <c r="ALO32" s="74"/>
      <c r="ALP32" s="74"/>
      <c r="ALQ32" s="74"/>
      <c r="ALR32" s="74"/>
      <c r="ALS32" s="74"/>
      <c r="ALT32" s="74"/>
      <c r="ALU32" s="74"/>
      <c r="ALV32" s="74"/>
      <c r="ALW32" s="74"/>
      <c r="ALX32" s="74"/>
      <c r="ALY32" s="74"/>
      <c r="ALZ32" s="74"/>
      <c r="AMA32" s="74"/>
      <c r="AMB32" s="74"/>
      <c r="AMC32" s="74"/>
      <c r="AMD32" s="74"/>
      <c r="AME32" s="74"/>
      <c r="AMF32" s="74"/>
      <c r="AMG32" s="74"/>
      <c r="AMH32" s="74"/>
    </row>
    <row r="33" spans="1:1024" s="50" customFormat="1" ht="30">
      <c r="A33" s="77"/>
      <c r="B33" s="86"/>
      <c r="C33" s="86"/>
      <c r="D33" s="78" t="s">
        <v>181</v>
      </c>
      <c r="E33" s="79">
        <v>69856</v>
      </c>
      <c r="F33" s="86"/>
      <c r="G33" s="86"/>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74"/>
      <c r="CT33" s="74"/>
      <c r="CU33" s="74"/>
      <c r="CV33" s="74"/>
      <c r="CW33" s="74"/>
      <c r="CX33" s="74"/>
      <c r="CY33" s="74"/>
      <c r="CZ33" s="74"/>
      <c r="DA33" s="74"/>
      <c r="DB33" s="74"/>
      <c r="DC33" s="74"/>
      <c r="DD33" s="74"/>
      <c r="DE33" s="74"/>
      <c r="DF33" s="74"/>
      <c r="DG33" s="74"/>
      <c r="DH33" s="74"/>
      <c r="DI33" s="74"/>
      <c r="DJ33" s="74"/>
      <c r="DK33" s="74"/>
      <c r="DL33" s="74"/>
      <c r="DM33" s="74"/>
      <c r="DN33" s="74"/>
      <c r="DO33" s="74"/>
      <c r="DP33" s="74"/>
      <c r="DQ33" s="74"/>
      <c r="DR33" s="74"/>
      <c r="DS33" s="74"/>
      <c r="DT33" s="74"/>
      <c r="DU33" s="74"/>
      <c r="DV33" s="74"/>
      <c r="DW33" s="74"/>
      <c r="DX33" s="74"/>
      <c r="DY33" s="74"/>
      <c r="DZ33" s="74"/>
      <c r="EA33" s="74"/>
      <c r="EB33" s="74"/>
      <c r="EC33" s="74"/>
      <c r="ED33" s="74"/>
      <c r="EE33" s="74"/>
      <c r="EF33" s="74"/>
      <c r="EG33" s="74"/>
      <c r="EH33" s="74"/>
      <c r="EI33" s="74"/>
      <c r="EJ33" s="74"/>
      <c r="EK33" s="74"/>
      <c r="EL33" s="74"/>
      <c r="EM33" s="74"/>
      <c r="EN33" s="74"/>
      <c r="EO33" s="74"/>
      <c r="EP33" s="74"/>
      <c r="EQ33" s="74"/>
      <c r="ER33" s="74"/>
      <c r="ES33" s="74"/>
      <c r="ET33" s="74"/>
      <c r="EU33" s="74"/>
      <c r="EV33" s="74"/>
      <c r="EW33" s="74"/>
      <c r="EX33" s="74"/>
      <c r="EY33" s="74"/>
      <c r="EZ33" s="74"/>
      <c r="FA33" s="74"/>
      <c r="FB33" s="74"/>
      <c r="FC33" s="74"/>
      <c r="FD33" s="74"/>
      <c r="FE33" s="74"/>
      <c r="FF33" s="74"/>
      <c r="FG33" s="74"/>
      <c r="FH33" s="74"/>
      <c r="FI33" s="74"/>
      <c r="FJ33" s="74"/>
      <c r="FK33" s="74"/>
      <c r="FL33" s="74"/>
      <c r="FM33" s="74"/>
      <c r="FN33" s="74"/>
      <c r="FO33" s="74"/>
      <c r="FP33" s="74"/>
      <c r="FQ33" s="74"/>
      <c r="FR33" s="74"/>
      <c r="FS33" s="74"/>
      <c r="FT33" s="74"/>
      <c r="FU33" s="74"/>
      <c r="FV33" s="74"/>
      <c r="FW33" s="74"/>
      <c r="FX33" s="74"/>
      <c r="FY33" s="74"/>
      <c r="FZ33" s="74"/>
      <c r="GA33" s="74"/>
      <c r="GB33" s="74"/>
      <c r="GC33" s="74"/>
      <c r="GD33" s="74"/>
      <c r="GE33" s="74"/>
      <c r="GF33" s="74"/>
      <c r="GG33" s="74"/>
      <c r="GH33" s="74"/>
      <c r="GI33" s="74"/>
      <c r="GJ33" s="74"/>
      <c r="GK33" s="74"/>
      <c r="GL33" s="74"/>
      <c r="GM33" s="74"/>
      <c r="GN33" s="74"/>
      <c r="GO33" s="74"/>
      <c r="GP33" s="74"/>
      <c r="GQ33" s="74"/>
      <c r="GR33" s="74"/>
      <c r="GS33" s="74"/>
      <c r="GT33" s="74"/>
      <c r="GU33" s="74"/>
      <c r="GV33" s="74"/>
      <c r="GW33" s="74"/>
      <c r="GX33" s="74"/>
      <c r="GY33" s="74"/>
      <c r="GZ33" s="74"/>
      <c r="HA33" s="74"/>
      <c r="HB33" s="74"/>
      <c r="HC33" s="74"/>
      <c r="HD33" s="74"/>
      <c r="HE33" s="74"/>
      <c r="HF33" s="74"/>
      <c r="HG33" s="74"/>
      <c r="HH33" s="74"/>
      <c r="HI33" s="74"/>
      <c r="HJ33" s="74"/>
      <c r="HK33" s="74"/>
      <c r="HL33" s="74"/>
      <c r="HM33" s="74"/>
      <c r="HN33" s="74"/>
      <c r="HO33" s="74"/>
      <c r="HP33" s="74"/>
      <c r="HQ33" s="74"/>
      <c r="HR33" s="74"/>
      <c r="HS33" s="74"/>
      <c r="HT33" s="74"/>
      <c r="HU33" s="74"/>
      <c r="HV33" s="74"/>
      <c r="HW33" s="74"/>
      <c r="HX33" s="74"/>
      <c r="HY33" s="74"/>
      <c r="HZ33" s="74"/>
      <c r="IA33" s="74"/>
      <c r="IB33" s="74"/>
      <c r="IC33" s="74"/>
      <c r="ID33" s="74"/>
      <c r="IE33" s="74"/>
      <c r="IF33" s="74"/>
      <c r="IG33" s="74"/>
      <c r="IH33" s="74"/>
      <c r="II33" s="74"/>
      <c r="IJ33" s="74"/>
      <c r="IK33" s="74"/>
      <c r="IL33" s="74"/>
      <c r="IM33" s="74"/>
      <c r="IN33" s="74"/>
      <c r="IO33" s="74"/>
      <c r="IP33" s="74"/>
      <c r="IQ33" s="74"/>
      <c r="IR33" s="74"/>
      <c r="IS33" s="74"/>
      <c r="IT33" s="74"/>
      <c r="IU33" s="74"/>
      <c r="IV33" s="74"/>
      <c r="IW33" s="74"/>
      <c r="IX33" s="74"/>
      <c r="IY33" s="74"/>
      <c r="IZ33" s="74"/>
      <c r="JA33" s="74"/>
      <c r="JB33" s="74"/>
      <c r="JC33" s="74"/>
      <c r="JD33" s="74"/>
      <c r="JE33" s="74"/>
      <c r="JF33" s="74"/>
      <c r="JG33" s="74"/>
      <c r="JH33" s="74"/>
      <c r="JI33" s="74"/>
      <c r="JJ33" s="74"/>
      <c r="JK33" s="74"/>
      <c r="JL33" s="74"/>
      <c r="JM33" s="74"/>
      <c r="JN33" s="74"/>
      <c r="JO33" s="74"/>
      <c r="JP33" s="74"/>
      <c r="JQ33" s="74"/>
      <c r="JR33" s="74"/>
      <c r="JS33" s="74"/>
      <c r="JT33" s="74"/>
      <c r="JU33" s="74"/>
      <c r="JV33" s="74"/>
      <c r="JW33" s="74"/>
      <c r="JX33" s="74"/>
      <c r="JY33" s="74"/>
      <c r="JZ33" s="74"/>
      <c r="KA33" s="74"/>
      <c r="KB33" s="74"/>
      <c r="KC33" s="74"/>
      <c r="KD33" s="74"/>
      <c r="KE33" s="74"/>
      <c r="KF33" s="74"/>
      <c r="KG33" s="74"/>
      <c r="KH33" s="74"/>
      <c r="KI33" s="74"/>
      <c r="KJ33" s="74"/>
      <c r="KK33" s="74"/>
      <c r="KL33" s="74"/>
      <c r="KM33" s="74"/>
      <c r="KN33" s="74"/>
      <c r="KO33" s="74"/>
      <c r="KP33" s="74"/>
      <c r="KQ33" s="74"/>
      <c r="KR33" s="74"/>
      <c r="KS33" s="74"/>
      <c r="KT33" s="74"/>
      <c r="KU33" s="74"/>
      <c r="KV33" s="74"/>
      <c r="KW33" s="74"/>
      <c r="KX33" s="74"/>
      <c r="KY33" s="74"/>
      <c r="KZ33" s="74"/>
      <c r="LA33" s="74"/>
      <c r="LB33" s="74"/>
      <c r="LC33" s="74"/>
      <c r="LD33" s="74"/>
      <c r="LE33" s="74"/>
      <c r="LF33" s="74"/>
      <c r="LG33" s="74"/>
      <c r="LH33" s="74"/>
      <c r="LI33" s="74"/>
      <c r="LJ33" s="74"/>
      <c r="LK33" s="74"/>
      <c r="LL33" s="74"/>
      <c r="LM33" s="74"/>
      <c r="LN33" s="74"/>
      <c r="LO33" s="74"/>
      <c r="LP33" s="74"/>
      <c r="LQ33" s="74"/>
      <c r="LR33" s="74"/>
      <c r="LS33" s="74"/>
      <c r="LT33" s="74"/>
      <c r="LU33" s="74"/>
      <c r="LV33" s="74"/>
      <c r="LW33" s="74"/>
      <c r="LX33" s="74"/>
      <c r="LY33" s="74"/>
      <c r="LZ33" s="74"/>
      <c r="MA33" s="74"/>
      <c r="MB33" s="74"/>
      <c r="MC33" s="74"/>
      <c r="MD33" s="74"/>
      <c r="ME33" s="74"/>
      <c r="MF33" s="74"/>
      <c r="MG33" s="74"/>
      <c r="MH33" s="74"/>
      <c r="MI33" s="74"/>
      <c r="MJ33" s="74"/>
      <c r="MK33" s="74"/>
      <c r="ML33" s="74"/>
      <c r="MM33" s="74"/>
      <c r="MN33" s="74"/>
      <c r="MO33" s="74"/>
      <c r="MP33" s="74"/>
      <c r="MQ33" s="74"/>
      <c r="MR33" s="74"/>
      <c r="MS33" s="74"/>
      <c r="MT33" s="74"/>
      <c r="MU33" s="74"/>
      <c r="MV33" s="74"/>
      <c r="MW33" s="74"/>
      <c r="MX33" s="74"/>
      <c r="MY33" s="74"/>
      <c r="MZ33" s="74"/>
      <c r="NA33" s="74"/>
      <c r="NB33" s="74"/>
      <c r="NC33" s="74"/>
      <c r="ND33" s="74"/>
      <c r="NE33" s="74"/>
      <c r="NF33" s="74"/>
      <c r="NG33" s="74"/>
      <c r="NH33" s="74"/>
      <c r="NI33" s="74"/>
      <c r="NJ33" s="74"/>
      <c r="NK33" s="74"/>
      <c r="NL33" s="74"/>
      <c r="NM33" s="74"/>
      <c r="NN33" s="74"/>
      <c r="NO33" s="74"/>
      <c r="NP33" s="74"/>
      <c r="NQ33" s="74"/>
      <c r="NR33" s="74"/>
      <c r="NS33" s="74"/>
      <c r="NT33" s="74"/>
      <c r="NU33" s="74"/>
      <c r="NV33" s="74"/>
      <c r="NW33" s="74"/>
      <c r="NX33" s="74"/>
      <c r="NY33" s="74"/>
      <c r="NZ33" s="74"/>
      <c r="OA33" s="74"/>
      <c r="OB33" s="74"/>
      <c r="OC33" s="74"/>
      <c r="OD33" s="74"/>
      <c r="OE33" s="74"/>
      <c r="OF33" s="74"/>
      <c r="OG33" s="74"/>
      <c r="OH33" s="74"/>
      <c r="OI33" s="74"/>
      <c r="OJ33" s="74"/>
      <c r="OK33" s="74"/>
      <c r="OL33" s="74"/>
      <c r="OM33" s="74"/>
      <c r="ON33" s="74"/>
      <c r="OO33" s="74"/>
      <c r="OP33" s="74"/>
      <c r="OQ33" s="74"/>
      <c r="OR33" s="74"/>
      <c r="OS33" s="74"/>
      <c r="OT33" s="74"/>
      <c r="OU33" s="74"/>
      <c r="OV33" s="74"/>
      <c r="OW33" s="74"/>
      <c r="OX33" s="74"/>
      <c r="OY33" s="74"/>
      <c r="OZ33" s="74"/>
      <c r="PA33" s="74"/>
      <c r="PB33" s="74"/>
      <c r="PC33" s="74"/>
      <c r="PD33" s="74"/>
      <c r="PE33" s="74"/>
      <c r="PF33" s="74"/>
      <c r="PG33" s="74"/>
      <c r="PH33" s="74"/>
      <c r="PI33" s="74"/>
      <c r="PJ33" s="74"/>
      <c r="PK33" s="74"/>
      <c r="PL33" s="74"/>
      <c r="PM33" s="74"/>
      <c r="PN33" s="74"/>
      <c r="PO33" s="74"/>
      <c r="PP33" s="74"/>
      <c r="PQ33" s="74"/>
      <c r="PR33" s="74"/>
      <c r="PS33" s="74"/>
      <c r="PT33" s="74"/>
      <c r="PU33" s="74"/>
      <c r="PV33" s="74"/>
      <c r="PW33" s="74"/>
      <c r="PX33" s="74"/>
      <c r="PY33" s="74"/>
      <c r="PZ33" s="74"/>
      <c r="QA33" s="74"/>
      <c r="QB33" s="74"/>
      <c r="QC33" s="74"/>
      <c r="QD33" s="74"/>
      <c r="QE33" s="74"/>
      <c r="QF33" s="74"/>
      <c r="QG33" s="74"/>
      <c r="QH33" s="74"/>
      <c r="QI33" s="74"/>
      <c r="QJ33" s="74"/>
      <c r="QK33" s="74"/>
      <c r="QL33" s="74"/>
      <c r="QM33" s="74"/>
      <c r="QN33" s="74"/>
      <c r="QO33" s="74"/>
      <c r="QP33" s="74"/>
      <c r="QQ33" s="74"/>
      <c r="QR33" s="74"/>
      <c r="QS33" s="74"/>
      <c r="QT33" s="74"/>
      <c r="QU33" s="74"/>
      <c r="QV33" s="74"/>
      <c r="QW33" s="74"/>
      <c r="QX33" s="74"/>
      <c r="QY33" s="74"/>
      <c r="QZ33" s="74"/>
      <c r="RA33" s="74"/>
      <c r="RB33" s="74"/>
      <c r="RC33" s="74"/>
      <c r="RD33" s="74"/>
      <c r="RE33" s="74"/>
      <c r="RF33" s="74"/>
      <c r="RG33" s="74"/>
      <c r="RH33" s="74"/>
      <c r="RI33" s="74"/>
      <c r="RJ33" s="74"/>
      <c r="RK33" s="74"/>
      <c r="RL33" s="74"/>
      <c r="RM33" s="74"/>
      <c r="RN33" s="74"/>
      <c r="RO33" s="74"/>
      <c r="RP33" s="74"/>
      <c r="RQ33" s="74"/>
      <c r="RR33" s="74"/>
      <c r="RS33" s="74"/>
      <c r="RT33" s="74"/>
      <c r="RU33" s="74"/>
      <c r="RV33" s="74"/>
      <c r="RW33" s="74"/>
      <c r="RX33" s="74"/>
      <c r="RY33" s="74"/>
      <c r="RZ33" s="74"/>
      <c r="SA33" s="74"/>
      <c r="SB33" s="74"/>
      <c r="SC33" s="74"/>
      <c r="SD33" s="74"/>
      <c r="SE33" s="74"/>
      <c r="SF33" s="74"/>
      <c r="SG33" s="74"/>
      <c r="SH33" s="74"/>
      <c r="SI33" s="74"/>
      <c r="SJ33" s="74"/>
      <c r="SK33" s="74"/>
      <c r="SL33" s="74"/>
      <c r="SM33" s="74"/>
      <c r="SN33" s="74"/>
      <c r="SO33" s="74"/>
      <c r="SP33" s="74"/>
      <c r="SQ33" s="74"/>
      <c r="SR33" s="74"/>
      <c r="SS33" s="74"/>
      <c r="ST33" s="74"/>
      <c r="SU33" s="74"/>
      <c r="SV33" s="74"/>
      <c r="SW33" s="74"/>
      <c r="SX33" s="74"/>
      <c r="SY33" s="74"/>
      <c r="SZ33" s="74"/>
      <c r="TA33" s="74"/>
      <c r="TB33" s="74"/>
      <c r="TC33" s="74"/>
      <c r="TD33" s="74"/>
      <c r="TE33" s="74"/>
      <c r="TF33" s="74"/>
      <c r="TG33" s="74"/>
      <c r="TH33" s="74"/>
      <c r="TI33" s="74"/>
      <c r="TJ33" s="74"/>
      <c r="TK33" s="74"/>
      <c r="TL33" s="74"/>
      <c r="TM33" s="74"/>
      <c r="TN33" s="74"/>
      <c r="TO33" s="74"/>
      <c r="TP33" s="74"/>
      <c r="TQ33" s="74"/>
      <c r="TR33" s="74"/>
      <c r="TS33" s="74"/>
      <c r="TT33" s="74"/>
      <c r="TU33" s="74"/>
      <c r="TV33" s="74"/>
      <c r="TW33" s="74"/>
      <c r="TX33" s="74"/>
      <c r="TY33" s="74"/>
      <c r="TZ33" s="74"/>
      <c r="UA33" s="74"/>
      <c r="UB33" s="74"/>
      <c r="UC33" s="74"/>
      <c r="UD33" s="74"/>
      <c r="UE33" s="74"/>
      <c r="UF33" s="74"/>
      <c r="UG33" s="74"/>
      <c r="UH33" s="74"/>
      <c r="UI33" s="74"/>
      <c r="UJ33" s="74"/>
      <c r="UK33" s="74"/>
      <c r="UL33" s="74"/>
      <c r="UM33" s="74"/>
      <c r="UN33" s="74"/>
      <c r="UO33" s="74"/>
      <c r="UP33" s="74"/>
      <c r="UQ33" s="74"/>
      <c r="UR33" s="74"/>
      <c r="US33" s="74"/>
      <c r="UT33" s="74"/>
      <c r="UU33" s="74"/>
      <c r="UV33" s="74"/>
      <c r="UW33" s="74"/>
      <c r="UX33" s="74"/>
      <c r="UY33" s="74"/>
      <c r="UZ33" s="74"/>
      <c r="VA33" s="74"/>
      <c r="VB33" s="74"/>
      <c r="VC33" s="74"/>
      <c r="VD33" s="74"/>
      <c r="VE33" s="74"/>
      <c r="VF33" s="74"/>
      <c r="VG33" s="74"/>
      <c r="VH33" s="74"/>
      <c r="VI33" s="74"/>
      <c r="VJ33" s="74"/>
      <c r="VK33" s="74"/>
      <c r="VL33" s="74"/>
      <c r="VM33" s="74"/>
      <c r="VN33" s="74"/>
      <c r="VO33" s="74"/>
      <c r="VP33" s="74"/>
      <c r="VQ33" s="74"/>
      <c r="VR33" s="74"/>
      <c r="VS33" s="74"/>
      <c r="VT33" s="74"/>
      <c r="VU33" s="74"/>
      <c r="VV33" s="74"/>
      <c r="VW33" s="74"/>
      <c r="VX33" s="74"/>
      <c r="VY33" s="74"/>
      <c r="VZ33" s="74"/>
      <c r="WA33" s="74"/>
      <c r="WB33" s="74"/>
      <c r="WC33" s="74"/>
      <c r="WD33" s="74"/>
      <c r="WE33" s="74"/>
      <c r="WF33" s="74"/>
      <c r="WG33" s="74"/>
      <c r="WH33" s="74"/>
      <c r="WI33" s="74"/>
      <c r="WJ33" s="74"/>
      <c r="WK33" s="74"/>
      <c r="WL33" s="74"/>
      <c r="WM33" s="74"/>
      <c r="WN33" s="74"/>
      <c r="WO33" s="74"/>
      <c r="WP33" s="74"/>
      <c r="WQ33" s="74"/>
      <c r="WR33" s="74"/>
      <c r="WS33" s="74"/>
      <c r="WT33" s="74"/>
      <c r="WU33" s="74"/>
      <c r="WV33" s="74"/>
      <c r="WW33" s="74"/>
      <c r="WX33" s="74"/>
      <c r="WY33" s="74"/>
      <c r="WZ33" s="74"/>
      <c r="XA33" s="74"/>
      <c r="XB33" s="74"/>
      <c r="XC33" s="74"/>
      <c r="XD33" s="74"/>
      <c r="XE33" s="74"/>
      <c r="XF33" s="74"/>
      <c r="XG33" s="74"/>
      <c r="XH33" s="74"/>
      <c r="XI33" s="74"/>
      <c r="XJ33" s="74"/>
      <c r="XK33" s="74"/>
      <c r="XL33" s="74"/>
      <c r="XM33" s="74"/>
      <c r="XN33" s="74"/>
      <c r="XO33" s="74"/>
      <c r="XP33" s="74"/>
      <c r="XQ33" s="74"/>
      <c r="XR33" s="74"/>
      <c r="XS33" s="74"/>
      <c r="XT33" s="74"/>
      <c r="XU33" s="74"/>
      <c r="XV33" s="74"/>
      <c r="XW33" s="74"/>
      <c r="XX33" s="74"/>
      <c r="XY33" s="74"/>
      <c r="XZ33" s="74"/>
      <c r="YA33" s="74"/>
      <c r="YB33" s="74"/>
      <c r="YC33" s="74"/>
      <c r="YD33" s="74"/>
      <c r="YE33" s="74"/>
      <c r="YF33" s="74"/>
      <c r="YG33" s="74"/>
      <c r="YH33" s="74"/>
      <c r="YI33" s="74"/>
      <c r="YJ33" s="74"/>
      <c r="YK33" s="74"/>
      <c r="YL33" s="74"/>
      <c r="YM33" s="74"/>
      <c r="YN33" s="74"/>
      <c r="YO33" s="74"/>
      <c r="YP33" s="74"/>
      <c r="YQ33" s="74"/>
      <c r="YR33" s="74"/>
      <c r="YS33" s="74"/>
      <c r="YT33" s="74"/>
      <c r="YU33" s="74"/>
      <c r="YV33" s="74"/>
      <c r="YW33" s="74"/>
      <c r="YX33" s="74"/>
      <c r="YY33" s="74"/>
      <c r="YZ33" s="74"/>
      <c r="ZA33" s="74"/>
      <c r="ZB33" s="74"/>
      <c r="ZC33" s="74"/>
      <c r="ZD33" s="74"/>
      <c r="ZE33" s="74"/>
      <c r="ZF33" s="74"/>
      <c r="ZG33" s="74"/>
      <c r="ZH33" s="74"/>
      <c r="ZI33" s="74"/>
      <c r="ZJ33" s="74"/>
      <c r="ZK33" s="74"/>
      <c r="ZL33" s="74"/>
      <c r="ZM33" s="74"/>
      <c r="ZN33" s="74"/>
      <c r="ZO33" s="74"/>
      <c r="ZP33" s="74"/>
      <c r="ZQ33" s="74"/>
      <c r="ZR33" s="74"/>
      <c r="ZS33" s="74"/>
      <c r="ZT33" s="74"/>
      <c r="ZU33" s="74"/>
      <c r="ZV33" s="74"/>
      <c r="ZW33" s="74"/>
      <c r="ZX33" s="74"/>
      <c r="ZY33" s="74"/>
      <c r="ZZ33" s="74"/>
      <c r="AAA33" s="74"/>
      <c r="AAB33" s="74"/>
      <c r="AAC33" s="74"/>
      <c r="AAD33" s="74"/>
      <c r="AAE33" s="74"/>
      <c r="AAF33" s="74"/>
      <c r="AAG33" s="74"/>
      <c r="AAH33" s="74"/>
      <c r="AAI33" s="74"/>
      <c r="AAJ33" s="74"/>
      <c r="AAK33" s="74"/>
      <c r="AAL33" s="74"/>
      <c r="AAM33" s="74"/>
      <c r="AAN33" s="74"/>
      <c r="AAO33" s="74"/>
      <c r="AAP33" s="74"/>
      <c r="AAQ33" s="74"/>
      <c r="AAR33" s="74"/>
      <c r="AAS33" s="74"/>
      <c r="AAT33" s="74"/>
      <c r="AAU33" s="74"/>
      <c r="AAV33" s="74"/>
      <c r="AAW33" s="74"/>
      <c r="AAX33" s="74"/>
      <c r="AAY33" s="74"/>
      <c r="AAZ33" s="74"/>
      <c r="ABA33" s="74"/>
      <c r="ABB33" s="74"/>
      <c r="ABC33" s="74"/>
      <c r="ABD33" s="74"/>
      <c r="ABE33" s="74"/>
      <c r="ABF33" s="74"/>
      <c r="ABG33" s="74"/>
      <c r="ABH33" s="74"/>
      <c r="ABI33" s="74"/>
      <c r="ABJ33" s="74"/>
      <c r="ABK33" s="74"/>
      <c r="ABL33" s="74"/>
      <c r="ABM33" s="74"/>
      <c r="ABN33" s="74"/>
      <c r="ABO33" s="74"/>
      <c r="ABP33" s="74"/>
      <c r="ABQ33" s="74"/>
      <c r="ABR33" s="74"/>
      <c r="ABS33" s="74"/>
      <c r="ABT33" s="74"/>
      <c r="ABU33" s="74"/>
      <c r="ABV33" s="74"/>
      <c r="ABW33" s="74"/>
      <c r="ABX33" s="74"/>
      <c r="ABY33" s="74"/>
      <c r="ABZ33" s="74"/>
      <c r="ACA33" s="74"/>
      <c r="ACB33" s="74"/>
      <c r="ACC33" s="74"/>
      <c r="ACD33" s="74"/>
      <c r="ACE33" s="74"/>
      <c r="ACF33" s="74"/>
      <c r="ACG33" s="74"/>
      <c r="ACH33" s="74"/>
      <c r="ACI33" s="74"/>
      <c r="ACJ33" s="74"/>
      <c r="ACK33" s="74"/>
      <c r="ACL33" s="74"/>
      <c r="ACM33" s="74"/>
      <c r="ACN33" s="74"/>
      <c r="ACO33" s="74"/>
      <c r="ACP33" s="74"/>
      <c r="ACQ33" s="74"/>
      <c r="ACR33" s="74"/>
      <c r="ACS33" s="74"/>
      <c r="ACT33" s="74"/>
      <c r="ACU33" s="74"/>
      <c r="ACV33" s="74"/>
      <c r="ACW33" s="74"/>
      <c r="ACX33" s="74"/>
      <c r="ACY33" s="74"/>
      <c r="ACZ33" s="74"/>
      <c r="ADA33" s="74"/>
      <c r="ADB33" s="74"/>
      <c r="ADC33" s="74"/>
      <c r="ADD33" s="74"/>
      <c r="ADE33" s="74"/>
      <c r="ADF33" s="74"/>
      <c r="ADG33" s="74"/>
      <c r="ADH33" s="74"/>
      <c r="ADI33" s="74"/>
      <c r="ADJ33" s="74"/>
      <c r="ADK33" s="74"/>
      <c r="ADL33" s="74"/>
      <c r="ADM33" s="74"/>
      <c r="ADN33" s="74"/>
      <c r="ADO33" s="74"/>
      <c r="ADP33" s="74"/>
      <c r="ADQ33" s="74"/>
      <c r="ADR33" s="74"/>
      <c r="ADS33" s="74"/>
      <c r="ADT33" s="74"/>
      <c r="ADU33" s="74"/>
      <c r="ADV33" s="74"/>
      <c r="ADW33" s="74"/>
      <c r="ADX33" s="74"/>
      <c r="ADY33" s="74"/>
      <c r="ADZ33" s="74"/>
      <c r="AEA33" s="74"/>
      <c r="AEB33" s="74"/>
      <c r="AEC33" s="74"/>
      <c r="AED33" s="74"/>
      <c r="AEE33" s="74"/>
      <c r="AEF33" s="74"/>
      <c r="AEG33" s="74"/>
      <c r="AEH33" s="74"/>
      <c r="AEI33" s="74"/>
      <c r="AEJ33" s="74"/>
      <c r="AEK33" s="74"/>
      <c r="AEL33" s="74"/>
      <c r="AEM33" s="74"/>
      <c r="AEN33" s="74"/>
      <c r="AEO33" s="74"/>
      <c r="AEP33" s="74"/>
      <c r="AEQ33" s="74"/>
      <c r="AER33" s="74"/>
      <c r="AES33" s="74"/>
      <c r="AET33" s="74"/>
      <c r="AEU33" s="74"/>
      <c r="AEV33" s="74"/>
      <c r="AEW33" s="74"/>
      <c r="AEX33" s="74"/>
      <c r="AEY33" s="74"/>
      <c r="AEZ33" s="74"/>
      <c r="AFA33" s="74"/>
      <c r="AFB33" s="74"/>
      <c r="AFC33" s="74"/>
      <c r="AFD33" s="74"/>
      <c r="AFE33" s="74"/>
      <c r="AFF33" s="74"/>
      <c r="AFG33" s="74"/>
      <c r="AFH33" s="74"/>
      <c r="AFI33" s="74"/>
      <c r="AFJ33" s="74"/>
      <c r="AFK33" s="74"/>
      <c r="AFL33" s="74"/>
      <c r="AFM33" s="74"/>
      <c r="AFN33" s="74"/>
      <c r="AFO33" s="74"/>
      <c r="AFP33" s="74"/>
      <c r="AFQ33" s="74"/>
      <c r="AFR33" s="74"/>
      <c r="AFS33" s="74"/>
      <c r="AFT33" s="74"/>
      <c r="AFU33" s="74"/>
      <c r="AFV33" s="74"/>
      <c r="AFW33" s="74"/>
      <c r="AFX33" s="74"/>
      <c r="AFY33" s="74"/>
      <c r="AFZ33" s="74"/>
      <c r="AGA33" s="74"/>
      <c r="AGB33" s="74"/>
      <c r="AGC33" s="74"/>
      <c r="AGD33" s="74"/>
      <c r="AGE33" s="74"/>
      <c r="AGF33" s="74"/>
      <c r="AGG33" s="74"/>
      <c r="AGH33" s="74"/>
      <c r="AGI33" s="74"/>
      <c r="AGJ33" s="74"/>
      <c r="AGK33" s="74"/>
      <c r="AGL33" s="74"/>
      <c r="AGM33" s="74"/>
      <c r="AGN33" s="74"/>
      <c r="AGO33" s="74"/>
      <c r="AGP33" s="74"/>
      <c r="AGQ33" s="74"/>
      <c r="AGR33" s="74"/>
      <c r="AGS33" s="74"/>
      <c r="AGT33" s="74"/>
      <c r="AGU33" s="74"/>
      <c r="AGV33" s="74"/>
      <c r="AGW33" s="74"/>
      <c r="AGX33" s="74"/>
      <c r="AGY33" s="74"/>
      <c r="AGZ33" s="74"/>
      <c r="AHA33" s="74"/>
      <c r="AHB33" s="74"/>
      <c r="AHC33" s="74"/>
      <c r="AHD33" s="74"/>
      <c r="AHE33" s="74"/>
      <c r="AHF33" s="74"/>
      <c r="AHG33" s="74"/>
      <c r="AHH33" s="74"/>
      <c r="AHI33" s="74"/>
      <c r="AHJ33" s="74"/>
      <c r="AHK33" s="74"/>
      <c r="AHL33" s="74"/>
      <c r="AHM33" s="74"/>
      <c r="AHN33" s="74"/>
      <c r="AHO33" s="74"/>
      <c r="AHP33" s="74"/>
      <c r="AHQ33" s="74"/>
      <c r="AHR33" s="74"/>
      <c r="AHS33" s="74"/>
      <c r="AHT33" s="74"/>
      <c r="AHU33" s="74"/>
      <c r="AHV33" s="74"/>
      <c r="AHW33" s="74"/>
      <c r="AHX33" s="74"/>
      <c r="AHY33" s="74"/>
      <c r="AHZ33" s="74"/>
      <c r="AIA33" s="74"/>
      <c r="AIB33" s="74"/>
      <c r="AIC33" s="74"/>
      <c r="AID33" s="74"/>
      <c r="AIE33" s="74"/>
      <c r="AIF33" s="74"/>
      <c r="AIG33" s="74"/>
      <c r="AIH33" s="74"/>
      <c r="AII33" s="74"/>
      <c r="AIJ33" s="74"/>
      <c r="AIK33" s="74"/>
      <c r="AIL33" s="74"/>
      <c r="AIM33" s="74"/>
      <c r="AIN33" s="74"/>
      <c r="AIO33" s="74"/>
      <c r="AIP33" s="74"/>
      <c r="AIQ33" s="74"/>
      <c r="AIR33" s="74"/>
      <c r="AIS33" s="74"/>
      <c r="AIT33" s="74"/>
      <c r="AIU33" s="74"/>
      <c r="AIV33" s="74"/>
      <c r="AIW33" s="74"/>
      <c r="AIX33" s="74"/>
      <c r="AIY33" s="74"/>
      <c r="AIZ33" s="74"/>
      <c r="AJA33" s="74"/>
      <c r="AJB33" s="74"/>
      <c r="AJC33" s="74"/>
      <c r="AJD33" s="74"/>
      <c r="AJE33" s="74"/>
      <c r="AJF33" s="74"/>
      <c r="AJG33" s="74"/>
      <c r="AJH33" s="74"/>
      <c r="AJI33" s="74"/>
      <c r="AJJ33" s="74"/>
      <c r="AJK33" s="74"/>
      <c r="AJL33" s="74"/>
      <c r="AJM33" s="74"/>
      <c r="AJN33" s="74"/>
      <c r="AJO33" s="74"/>
      <c r="AJP33" s="74"/>
      <c r="AJQ33" s="74"/>
      <c r="AJR33" s="74"/>
      <c r="AJS33" s="74"/>
      <c r="AJT33" s="74"/>
      <c r="AJU33" s="74"/>
      <c r="AJV33" s="74"/>
      <c r="AJW33" s="74"/>
      <c r="AJX33" s="74"/>
      <c r="AJY33" s="74"/>
      <c r="AJZ33" s="74"/>
      <c r="AKA33" s="74"/>
      <c r="AKB33" s="74"/>
      <c r="AKC33" s="74"/>
      <c r="AKD33" s="74"/>
      <c r="AKE33" s="74"/>
      <c r="AKF33" s="74"/>
      <c r="AKG33" s="74"/>
      <c r="AKH33" s="74"/>
      <c r="AKI33" s="74"/>
      <c r="AKJ33" s="74"/>
      <c r="AKK33" s="74"/>
      <c r="AKL33" s="74"/>
      <c r="AKM33" s="74"/>
      <c r="AKN33" s="74"/>
      <c r="AKO33" s="74"/>
      <c r="AKP33" s="74"/>
      <c r="AKQ33" s="74"/>
      <c r="AKR33" s="74"/>
      <c r="AKS33" s="74"/>
      <c r="AKT33" s="74"/>
      <c r="AKU33" s="74"/>
      <c r="AKV33" s="74"/>
      <c r="AKW33" s="74"/>
      <c r="AKX33" s="74"/>
      <c r="AKY33" s="74"/>
      <c r="AKZ33" s="74"/>
      <c r="ALA33" s="74"/>
      <c r="ALB33" s="74"/>
      <c r="ALC33" s="74"/>
      <c r="ALD33" s="74"/>
      <c r="ALE33" s="74"/>
      <c r="ALF33" s="74"/>
      <c r="ALG33" s="74"/>
      <c r="ALH33" s="74"/>
      <c r="ALI33" s="74"/>
      <c r="ALJ33" s="74"/>
      <c r="ALK33" s="74"/>
      <c r="ALL33" s="74"/>
      <c r="ALM33" s="74"/>
      <c r="ALN33" s="74"/>
      <c r="ALO33" s="74"/>
      <c r="ALP33" s="74"/>
      <c r="ALQ33" s="74"/>
      <c r="ALR33" s="74"/>
      <c r="ALS33" s="74"/>
      <c r="ALT33" s="74"/>
      <c r="ALU33" s="74"/>
      <c r="ALV33" s="74"/>
      <c r="ALW33" s="74"/>
      <c r="ALX33" s="74"/>
      <c r="ALY33" s="74"/>
      <c r="ALZ33" s="74"/>
      <c r="AMA33" s="74"/>
      <c r="AMB33" s="74"/>
      <c r="AMC33" s="74"/>
      <c r="AMD33" s="74"/>
      <c r="AME33" s="74"/>
      <c r="AMF33" s="74"/>
      <c r="AMG33" s="74"/>
      <c r="AMH33" s="74"/>
    </row>
    <row r="34" spans="1:1024" s="50" customFormat="1" ht="30">
      <c r="A34" s="74"/>
      <c r="B34" s="74"/>
      <c r="C34" s="86"/>
      <c r="D34" s="78" t="s">
        <v>175</v>
      </c>
      <c r="E34" s="79">
        <v>0</v>
      </c>
      <c r="F34" s="86"/>
      <c r="G34" s="86"/>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74"/>
      <c r="CJ34" s="74"/>
      <c r="CK34" s="74"/>
      <c r="CL34" s="74"/>
      <c r="CM34" s="74"/>
      <c r="CN34" s="74"/>
      <c r="CO34" s="74"/>
      <c r="CP34" s="74"/>
      <c r="CQ34" s="74"/>
      <c r="CR34" s="74"/>
      <c r="CS34" s="74"/>
      <c r="CT34" s="74"/>
      <c r="CU34" s="74"/>
      <c r="CV34" s="74"/>
      <c r="CW34" s="74"/>
      <c r="CX34" s="74"/>
      <c r="CY34" s="74"/>
      <c r="CZ34" s="74"/>
      <c r="DA34" s="74"/>
      <c r="DB34" s="74"/>
      <c r="DC34" s="74"/>
      <c r="DD34" s="74"/>
      <c r="DE34" s="74"/>
      <c r="DF34" s="74"/>
      <c r="DG34" s="74"/>
      <c r="DH34" s="74"/>
      <c r="DI34" s="74"/>
      <c r="DJ34" s="74"/>
      <c r="DK34" s="74"/>
      <c r="DL34" s="74"/>
      <c r="DM34" s="74"/>
      <c r="DN34" s="74"/>
      <c r="DO34" s="74"/>
      <c r="DP34" s="74"/>
      <c r="DQ34" s="74"/>
      <c r="DR34" s="74"/>
      <c r="DS34" s="74"/>
      <c r="DT34" s="74"/>
      <c r="DU34" s="74"/>
      <c r="DV34" s="74"/>
      <c r="DW34" s="74"/>
      <c r="DX34" s="74"/>
      <c r="DY34" s="74"/>
      <c r="DZ34" s="74"/>
      <c r="EA34" s="74"/>
      <c r="EB34" s="74"/>
      <c r="EC34" s="74"/>
      <c r="ED34" s="74"/>
      <c r="EE34" s="74"/>
      <c r="EF34" s="74"/>
      <c r="EG34" s="74"/>
      <c r="EH34" s="74"/>
      <c r="EI34" s="74"/>
      <c r="EJ34" s="74"/>
      <c r="EK34" s="74"/>
      <c r="EL34" s="74"/>
      <c r="EM34" s="74"/>
      <c r="EN34" s="74"/>
      <c r="EO34" s="74"/>
      <c r="EP34" s="74"/>
      <c r="EQ34" s="74"/>
      <c r="ER34" s="74"/>
      <c r="ES34" s="74"/>
      <c r="ET34" s="74"/>
      <c r="EU34" s="74"/>
      <c r="EV34" s="74"/>
      <c r="EW34" s="74"/>
      <c r="EX34" s="74"/>
      <c r="EY34" s="74"/>
      <c r="EZ34" s="74"/>
      <c r="FA34" s="74"/>
      <c r="FB34" s="74"/>
      <c r="FC34" s="74"/>
      <c r="FD34" s="74"/>
      <c r="FE34" s="74"/>
      <c r="FF34" s="74"/>
      <c r="FG34" s="74"/>
      <c r="FH34" s="74"/>
      <c r="FI34" s="74"/>
      <c r="FJ34" s="74"/>
      <c r="FK34" s="74"/>
      <c r="FL34" s="74"/>
      <c r="FM34" s="74"/>
      <c r="FN34" s="74"/>
      <c r="FO34" s="74"/>
      <c r="FP34" s="74"/>
      <c r="FQ34" s="74"/>
      <c r="FR34" s="74"/>
      <c r="FS34" s="74"/>
      <c r="FT34" s="74"/>
      <c r="FU34" s="74"/>
      <c r="FV34" s="74"/>
      <c r="FW34" s="74"/>
      <c r="FX34" s="74"/>
      <c r="FY34" s="74"/>
      <c r="FZ34" s="74"/>
      <c r="GA34" s="74"/>
      <c r="GB34" s="74"/>
      <c r="GC34" s="74"/>
      <c r="GD34" s="74"/>
      <c r="GE34" s="74"/>
      <c r="GF34" s="74"/>
      <c r="GG34" s="74"/>
      <c r="GH34" s="74"/>
      <c r="GI34" s="74"/>
      <c r="GJ34" s="74"/>
      <c r="GK34" s="74"/>
      <c r="GL34" s="74"/>
      <c r="GM34" s="74"/>
      <c r="GN34" s="74"/>
      <c r="GO34" s="74"/>
      <c r="GP34" s="74"/>
      <c r="GQ34" s="74"/>
      <c r="GR34" s="74"/>
      <c r="GS34" s="74"/>
      <c r="GT34" s="74"/>
      <c r="GU34" s="74"/>
      <c r="GV34" s="74"/>
      <c r="GW34" s="74"/>
      <c r="GX34" s="74"/>
      <c r="GY34" s="74"/>
      <c r="GZ34" s="74"/>
      <c r="HA34" s="74"/>
      <c r="HB34" s="74"/>
      <c r="HC34" s="74"/>
      <c r="HD34" s="74"/>
      <c r="HE34" s="74"/>
      <c r="HF34" s="74"/>
      <c r="HG34" s="74"/>
      <c r="HH34" s="74"/>
      <c r="HI34" s="74"/>
      <c r="HJ34" s="74"/>
      <c r="HK34" s="74"/>
      <c r="HL34" s="74"/>
      <c r="HM34" s="74"/>
      <c r="HN34" s="74"/>
      <c r="HO34" s="74"/>
      <c r="HP34" s="74"/>
      <c r="HQ34" s="74"/>
      <c r="HR34" s="74"/>
      <c r="HS34" s="74"/>
      <c r="HT34" s="74"/>
      <c r="HU34" s="74"/>
      <c r="HV34" s="74"/>
      <c r="HW34" s="74"/>
      <c r="HX34" s="74"/>
      <c r="HY34" s="74"/>
      <c r="HZ34" s="74"/>
      <c r="IA34" s="74"/>
      <c r="IB34" s="74"/>
      <c r="IC34" s="74"/>
      <c r="ID34" s="74"/>
      <c r="IE34" s="74"/>
      <c r="IF34" s="74"/>
      <c r="IG34" s="74"/>
      <c r="IH34" s="74"/>
      <c r="II34" s="74"/>
      <c r="IJ34" s="74"/>
      <c r="IK34" s="74"/>
      <c r="IL34" s="74"/>
      <c r="IM34" s="74"/>
      <c r="IN34" s="74"/>
      <c r="IO34" s="74"/>
      <c r="IP34" s="74"/>
      <c r="IQ34" s="74"/>
      <c r="IR34" s="74"/>
      <c r="IS34" s="74"/>
      <c r="IT34" s="74"/>
      <c r="IU34" s="74"/>
      <c r="IV34" s="74"/>
      <c r="IW34" s="74"/>
      <c r="IX34" s="74"/>
      <c r="IY34" s="74"/>
      <c r="IZ34" s="74"/>
      <c r="JA34" s="74"/>
      <c r="JB34" s="74"/>
      <c r="JC34" s="74"/>
      <c r="JD34" s="74"/>
      <c r="JE34" s="74"/>
      <c r="JF34" s="74"/>
      <c r="JG34" s="74"/>
      <c r="JH34" s="74"/>
      <c r="JI34" s="74"/>
      <c r="JJ34" s="74"/>
      <c r="JK34" s="74"/>
      <c r="JL34" s="74"/>
      <c r="JM34" s="74"/>
      <c r="JN34" s="74"/>
      <c r="JO34" s="74"/>
      <c r="JP34" s="74"/>
      <c r="JQ34" s="74"/>
      <c r="JR34" s="74"/>
      <c r="JS34" s="74"/>
      <c r="JT34" s="74"/>
      <c r="JU34" s="74"/>
      <c r="JV34" s="74"/>
      <c r="JW34" s="74"/>
      <c r="JX34" s="74"/>
      <c r="JY34" s="74"/>
      <c r="JZ34" s="74"/>
      <c r="KA34" s="74"/>
      <c r="KB34" s="74"/>
      <c r="KC34" s="74"/>
      <c r="KD34" s="74"/>
      <c r="KE34" s="74"/>
      <c r="KF34" s="74"/>
      <c r="KG34" s="74"/>
      <c r="KH34" s="74"/>
      <c r="KI34" s="74"/>
      <c r="KJ34" s="74"/>
      <c r="KK34" s="74"/>
      <c r="KL34" s="74"/>
      <c r="KM34" s="74"/>
      <c r="KN34" s="74"/>
      <c r="KO34" s="74"/>
      <c r="KP34" s="74"/>
      <c r="KQ34" s="74"/>
      <c r="KR34" s="74"/>
      <c r="KS34" s="74"/>
      <c r="KT34" s="74"/>
      <c r="KU34" s="74"/>
      <c r="KV34" s="74"/>
      <c r="KW34" s="74"/>
      <c r="KX34" s="74"/>
      <c r="KY34" s="74"/>
      <c r="KZ34" s="74"/>
      <c r="LA34" s="74"/>
      <c r="LB34" s="74"/>
      <c r="LC34" s="74"/>
      <c r="LD34" s="74"/>
      <c r="LE34" s="74"/>
      <c r="LF34" s="74"/>
      <c r="LG34" s="74"/>
      <c r="LH34" s="74"/>
      <c r="LI34" s="74"/>
      <c r="LJ34" s="74"/>
      <c r="LK34" s="74"/>
      <c r="LL34" s="74"/>
      <c r="LM34" s="74"/>
      <c r="LN34" s="74"/>
      <c r="LO34" s="74"/>
      <c r="LP34" s="74"/>
      <c r="LQ34" s="74"/>
      <c r="LR34" s="74"/>
      <c r="LS34" s="74"/>
      <c r="LT34" s="74"/>
      <c r="LU34" s="74"/>
      <c r="LV34" s="74"/>
      <c r="LW34" s="74"/>
      <c r="LX34" s="74"/>
      <c r="LY34" s="74"/>
      <c r="LZ34" s="74"/>
      <c r="MA34" s="74"/>
      <c r="MB34" s="74"/>
      <c r="MC34" s="74"/>
      <c r="MD34" s="74"/>
      <c r="ME34" s="74"/>
      <c r="MF34" s="74"/>
      <c r="MG34" s="74"/>
      <c r="MH34" s="74"/>
      <c r="MI34" s="74"/>
      <c r="MJ34" s="74"/>
      <c r="MK34" s="74"/>
      <c r="ML34" s="74"/>
      <c r="MM34" s="74"/>
      <c r="MN34" s="74"/>
      <c r="MO34" s="74"/>
      <c r="MP34" s="74"/>
      <c r="MQ34" s="74"/>
      <c r="MR34" s="74"/>
      <c r="MS34" s="74"/>
      <c r="MT34" s="74"/>
      <c r="MU34" s="74"/>
      <c r="MV34" s="74"/>
      <c r="MW34" s="74"/>
      <c r="MX34" s="74"/>
      <c r="MY34" s="74"/>
      <c r="MZ34" s="74"/>
      <c r="NA34" s="74"/>
      <c r="NB34" s="74"/>
      <c r="NC34" s="74"/>
      <c r="ND34" s="74"/>
      <c r="NE34" s="74"/>
      <c r="NF34" s="74"/>
      <c r="NG34" s="74"/>
      <c r="NH34" s="74"/>
      <c r="NI34" s="74"/>
      <c r="NJ34" s="74"/>
      <c r="NK34" s="74"/>
      <c r="NL34" s="74"/>
      <c r="NM34" s="74"/>
      <c r="NN34" s="74"/>
      <c r="NO34" s="74"/>
      <c r="NP34" s="74"/>
      <c r="NQ34" s="74"/>
      <c r="NR34" s="74"/>
      <c r="NS34" s="74"/>
      <c r="NT34" s="74"/>
      <c r="NU34" s="74"/>
      <c r="NV34" s="74"/>
      <c r="NW34" s="74"/>
      <c r="NX34" s="74"/>
      <c r="NY34" s="74"/>
      <c r="NZ34" s="74"/>
      <c r="OA34" s="74"/>
      <c r="OB34" s="74"/>
      <c r="OC34" s="74"/>
      <c r="OD34" s="74"/>
      <c r="OE34" s="74"/>
      <c r="OF34" s="74"/>
      <c r="OG34" s="74"/>
      <c r="OH34" s="74"/>
      <c r="OI34" s="74"/>
      <c r="OJ34" s="74"/>
      <c r="OK34" s="74"/>
      <c r="OL34" s="74"/>
      <c r="OM34" s="74"/>
      <c r="ON34" s="74"/>
      <c r="OO34" s="74"/>
      <c r="OP34" s="74"/>
      <c r="OQ34" s="74"/>
      <c r="OR34" s="74"/>
      <c r="OS34" s="74"/>
      <c r="OT34" s="74"/>
      <c r="OU34" s="74"/>
      <c r="OV34" s="74"/>
      <c r="OW34" s="74"/>
      <c r="OX34" s="74"/>
      <c r="OY34" s="74"/>
      <c r="OZ34" s="74"/>
      <c r="PA34" s="74"/>
      <c r="PB34" s="74"/>
      <c r="PC34" s="74"/>
      <c r="PD34" s="74"/>
      <c r="PE34" s="74"/>
      <c r="PF34" s="74"/>
      <c r="PG34" s="74"/>
      <c r="PH34" s="74"/>
      <c r="PI34" s="74"/>
      <c r="PJ34" s="74"/>
      <c r="PK34" s="74"/>
      <c r="PL34" s="74"/>
      <c r="PM34" s="74"/>
      <c r="PN34" s="74"/>
      <c r="PO34" s="74"/>
      <c r="PP34" s="74"/>
      <c r="PQ34" s="74"/>
      <c r="PR34" s="74"/>
      <c r="PS34" s="74"/>
      <c r="PT34" s="74"/>
      <c r="PU34" s="74"/>
      <c r="PV34" s="74"/>
      <c r="PW34" s="74"/>
      <c r="PX34" s="74"/>
      <c r="PY34" s="74"/>
      <c r="PZ34" s="74"/>
      <c r="QA34" s="74"/>
      <c r="QB34" s="74"/>
      <c r="QC34" s="74"/>
      <c r="QD34" s="74"/>
      <c r="QE34" s="74"/>
      <c r="QF34" s="74"/>
      <c r="QG34" s="74"/>
      <c r="QH34" s="74"/>
      <c r="QI34" s="74"/>
      <c r="QJ34" s="74"/>
      <c r="QK34" s="74"/>
      <c r="QL34" s="74"/>
      <c r="QM34" s="74"/>
      <c r="QN34" s="74"/>
      <c r="QO34" s="74"/>
      <c r="QP34" s="74"/>
      <c r="QQ34" s="74"/>
      <c r="QR34" s="74"/>
      <c r="QS34" s="74"/>
      <c r="QT34" s="74"/>
      <c r="QU34" s="74"/>
      <c r="QV34" s="74"/>
      <c r="QW34" s="74"/>
      <c r="QX34" s="74"/>
      <c r="QY34" s="74"/>
      <c r="QZ34" s="74"/>
      <c r="RA34" s="74"/>
      <c r="RB34" s="74"/>
      <c r="RC34" s="74"/>
      <c r="RD34" s="74"/>
      <c r="RE34" s="74"/>
      <c r="RF34" s="74"/>
      <c r="RG34" s="74"/>
      <c r="RH34" s="74"/>
      <c r="RI34" s="74"/>
      <c r="RJ34" s="74"/>
      <c r="RK34" s="74"/>
      <c r="RL34" s="74"/>
      <c r="RM34" s="74"/>
      <c r="RN34" s="74"/>
      <c r="RO34" s="74"/>
      <c r="RP34" s="74"/>
      <c r="RQ34" s="74"/>
      <c r="RR34" s="74"/>
      <c r="RS34" s="74"/>
      <c r="RT34" s="74"/>
      <c r="RU34" s="74"/>
      <c r="RV34" s="74"/>
      <c r="RW34" s="74"/>
      <c r="RX34" s="74"/>
      <c r="RY34" s="74"/>
      <c r="RZ34" s="74"/>
      <c r="SA34" s="74"/>
      <c r="SB34" s="74"/>
      <c r="SC34" s="74"/>
      <c r="SD34" s="74"/>
      <c r="SE34" s="74"/>
      <c r="SF34" s="74"/>
      <c r="SG34" s="74"/>
      <c r="SH34" s="74"/>
      <c r="SI34" s="74"/>
      <c r="SJ34" s="74"/>
      <c r="SK34" s="74"/>
      <c r="SL34" s="74"/>
      <c r="SM34" s="74"/>
      <c r="SN34" s="74"/>
      <c r="SO34" s="74"/>
      <c r="SP34" s="74"/>
      <c r="SQ34" s="74"/>
      <c r="SR34" s="74"/>
      <c r="SS34" s="74"/>
      <c r="ST34" s="74"/>
      <c r="SU34" s="74"/>
      <c r="SV34" s="74"/>
      <c r="SW34" s="74"/>
      <c r="SX34" s="74"/>
      <c r="SY34" s="74"/>
      <c r="SZ34" s="74"/>
      <c r="TA34" s="74"/>
      <c r="TB34" s="74"/>
      <c r="TC34" s="74"/>
      <c r="TD34" s="74"/>
      <c r="TE34" s="74"/>
      <c r="TF34" s="74"/>
      <c r="TG34" s="74"/>
      <c r="TH34" s="74"/>
      <c r="TI34" s="74"/>
      <c r="TJ34" s="74"/>
      <c r="TK34" s="74"/>
      <c r="TL34" s="74"/>
      <c r="TM34" s="74"/>
      <c r="TN34" s="74"/>
      <c r="TO34" s="74"/>
      <c r="TP34" s="74"/>
      <c r="TQ34" s="74"/>
      <c r="TR34" s="74"/>
      <c r="TS34" s="74"/>
      <c r="TT34" s="74"/>
      <c r="TU34" s="74"/>
      <c r="TV34" s="74"/>
      <c r="TW34" s="74"/>
      <c r="TX34" s="74"/>
      <c r="TY34" s="74"/>
      <c r="TZ34" s="74"/>
      <c r="UA34" s="74"/>
      <c r="UB34" s="74"/>
      <c r="UC34" s="74"/>
      <c r="UD34" s="74"/>
      <c r="UE34" s="74"/>
      <c r="UF34" s="74"/>
      <c r="UG34" s="74"/>
      <c r="UH34" s="74"/>
      <c r="UI34" s="74"/>
      <c r="UJ34" s="74"/>
      <c r="UK34" s="74"/>
      <c r="UL34" s="74"/>
      <c r="UM34" s="74"/>
      <c r="UN34" s="74"/>
      <c r="UO34" s="74"/>
      <c r="UP34" s="74"/>
      <c r="UQ34" s="74"/>
      <c r="UR34" s="74"/>
      <c r="US34" s="74"/>
      <c r="UT34" s="74"/>
      <c r="UU34" s="74"/>
      <c r="UV34" s="74"/>
      <c r="UW34" s="74"/>
      <c r="UX34" s="74"/>
      <c r="UY34" s="74"/>
      <c r="UZ34" s="74"/>
      <c r="VA34" s="74"/>
      <c r="VB34" s="74"/>
      <c r="VC34" s="74"/>
      <c r="VD34" s="74"/>
      <c r="VE34" s="74"/>
      <c r="VF34" s="74"/>
      <c r="VG34" s="74"/>
      <c r="VH34" s="74"/>
      <c r="VI34" s="74"/>
      <c r="VJ34" s="74"/>
      <c r="VK34" s="74"/>
      <c r="VL34" s="74"/>
      <c r="VM34" s="74"/>
      <c r="VN34" s="74"/>
      <c r="VO34" s="74"/>
      <c r="VP34" s="74"/>
      <c r="VQ34" s="74"/>
      <c r="VR34" s="74"/>
      <c r="VS34" s="74"/>
      <c r="VT34" s="74"/>
      <c r="VU34" s="74"/>
      <c r="VV34" s="74"/>
      <c r="VW34" s="74"/>
      <c r="VX34" s="74"/>
      <c r="VY34" s="74"/>
      <c r="VZ34" s="74"/>
      <c r="WA34" s="74"/>
      <c r="WB34" s="74"/>
      <c r="WC34" s="74"/>
      <c r="WD34" s="74"/>
      <c r="WE34" s="74"/>
      <c r="WF34" s="74"/>
      <c r="WG34" s="74"/>
      <c r="WH34" s="74"/>
      <c r="WI34" s="74"/>
      <c r="WJ34" s="74"/>
      <c r="WK34" s="74"/>
      <c r="WL34" s="74"/>
      <c r="WM34" s="74"/>
      <c r="WN34" s="74"/>
      <c r="WO34" s="74"/>
      <c r="WP34" s="74"/>
      <c r="WQ34" s="74"/>
      <c r="WR34" s="74"/>
      <c r="WS34" s="74"/>
      <c r="WT34" s="74"/>
      <c r="WU34" s="74"/>
      <c r="WV34" s="74"/>
      <c r="WW34" s="74"/>
      <c r="WX34" s="74"/>
      <c r="WY34" s="74"/>
      <c r="WZ34" s="74"/>
      <c r="XA34" s="74"/>
      <c r="XB34" s="74"/>
      <c r="XC34" s="74"/>
      <c r="XD34" s="74"/>
      <c r="XE34" s="74"/>
      <c r="XF34" s="74"/>
      <c r="XG34" s="74"/>
      <c r="XH34" s="74"/>
      <c r="XI34" s="74"/>
      <c r="XJ34" s="74"/>
      <c r="XK34" s="74"/>
      <c r="XL34" s="74"/>
      <c r="XM34" s="74"/>
      <c r="XN34" s="74"/>
      <c r="XO34" s="74"/>
      <c r="XP34" s="74"/>
      <c r="XQ34" s="74"/>
      <c r="XR34" s="74"/>
      <c r="XS34" s="74"/>
      <c r="XT34" s="74"/>
      <c r="XU34" s="74"/>
      <c r="XV34" s="74"/>
      <c r="XW34" s="74"/>
      <c r="XX34" s="74"/>
      <c r="XY34" s="74"/>
      <c r="XZ34" s="74"/>
      <c r="YA34" s="74"/>
      <c r="YB34" s="74"/>
      <c r="YC34" s="74"/>
      <c r="YD34" s="74"/>
      <c r="YE34" s="74"/>
      <c r="YF34" s="74"/>
      <c r="YG34" s="74"/>
      <c r="YH34" s="74"/>
      <c r="YI34" s="74"/>
      <c r="YJ34" s="74"/>
      <c r="YK34" s="74"/>
      <c r="YL34" s="74"/>
      <c r="YM34" s="74"/>
      <c r="YN34" s="74"/>
      <c r="YO34" s="74"/>
      <c r="YP34" s="74"/>
      <c r="YQ34" s="74"/>
      <c r="YR34" s="74"/>
      <c r="YS34" s="74"/>
      <c r="YT34" s="74"/>
      <c r="YU34" s="74"/>
      <c r="YV34" s="74"/>
      <c r="YW34" s="74"/>
      <c r="YX34" s="74"/>
      <c r="YY34" s="74"/>
      <c r="YZ34" s="74"/>
      <c r="ZA34" s="74"/>
      <c r="ZB34" s="74"/>
      <c r="ZC34" s="74"/>
      <c r="ZD34" s="74"/>
      <c r="ZE34" s="74"/>
      <c r="ZF34" s="74"/>
      <c r="ZG34" s="74"/>
      <c r="ZH34" s="74"/>
      <c r="ZI34" s="74"/>
      <c r="ZJ34" s="74"/>
      <c r="ZK34" s="74"/>
      <c r="ZL34" s="74"/>
      <c r="ZM34" s="74"/>
      <c r="ZN34" s="74"/>
      <c r="ZO34" s="74"/>
      <c r="ZP34" s="74"/>
      <c r="ZQ34" s="74"/>
      <c r="ZR34" s="74"/>
      <c r="ZS34" s="74"/>
      <c r="ZT34" s="74"/>
      <c r="ZU34" s="74"/>
      <c r="ZV34" s="74"/>
      <c r="ZW34" s="74"/>
      <c r="ZX34" s="74"/>
      <c r="ZY34" s="74"/>
      <c r="ZZ34" s="74"/>
      <c r="AAA34" s="74"/>
      <c r="AAB34" s="74"/>
      <c r="AAC34" s="74"/>
      <c r="AAD34" s="74"/>
      <c r="AAE34" s="74"/>
      <c r="AAF34" s="74"/>
      <c r="AAG34" s="74"/>
      <c r="AAH34" s="74"/>
      <c r="AAI34" s="74"/>
      <c r="AAJ34" s="74"/>
      <c r="AAK34" s="74"/>
      <c r="AAL34" s="74"/>
      <c r="AAM34" s="74"/>
      <c r="AAN34" s="74"/>
      <c r="AAO34" s="74"/>
      <c r="AAP34" s="74"/>
      <c r="AAQ34" s="74"/>
      <c r="AAR34" s="74"/>
      <c r="AAS34" s="74"/>
      <c r="AAT34" s="74"/>
      <c r="AAU34" s="74"/>
      <c r="AAV34" s="74"/>
      <c r="AAW34" s="74"/>
      <c r="AAX34" s="74"/>
      <c r="AAY34" s="74"/>
      <c r="AAZ34" s="74"/>
      <c r="ABA34" s="74"/>
      <c r="ABB34" s="74"/>
      <c r="ABC34" s="74"/>
      <c r="ABD34" s="74"/>
      <c r="ABE34" s="74"/>
      <c r="ABF34" s="74"/>
      <c r="ABG34" s="74"/>
      <c r="ABH34" s="74"/>
      <c r="ABI34" s="74"/>
      <c r="ABJ34" s="74"/>
      <c r="ABK34" s="74"/>
      <c r="ABL34" s="74"/>
      <c r="ABM34" s="74"/>
      <c r="ABN34" s="74"/>
      <c r="ABO34" s="74"/>
      <c r="ABP34" s="74"/>
      <c r="ABQ34" s="74"/>
      <c r="ABR34" s="74"/>
      <c r="ABS34" s="74"/>
      <c r="ABT34" s="74"/>
      <c r="ABU34" s="74"/>
      <c r="ABV34" s="74"/>
      <c r="ABW34" s="74"/>
      <c r="ABX34" s="74"/>
      <c r="ABY34" s="74"/>
      <c r="ABZ34" s="74"/>
      <c r="ACA34" s="74"/>
      <c r="ACB34" s="74"/>
      <c r="ACC34" s="74"/>
      <c r="ACD34" s="74"/>
      <c r="ACE34" s="74"/>
      <c r="ACF34" s="74"/>
      <c r="ACG34" s="74"/>
      <c r="ACH34" s="74"/>
      <c r="ACI34" s="74"/>
      <c r="ACJ34" s="74"/>
      <c r="ACK34" s="74"/>
      <c r="ACL34" s="74"/>
      <c r="ACM34" s="74"/>
      <c r="ACN34" s="74"/>
      <c r="ACO34" s="74"/>
      <c r="ACP34" s="74"/>
      <c r="ACQ34" s="74"/>
      <c r="ACR34" s="74"/>
      <c r="ACS34" s="74"/>
      <c r="ACT34" s="74"/>
      <c r="ACU34" s="74"/>
      <c r="ACV34" s="74"/>
      <c r="ACW34" s="74"/>
      <c r="ACX34" s="74"/>
      <c r="ACY34" s="74"/>
      <c r="ACZ34" s="74"/>
      <c r="ADA34" s="74"/>
      <c r="ADB34" s="74"/>
      <c r="ADC34" s="74"/>
      <c r="ADD34" s="74"/>
      <c r="ADE34" s="74"/>
      <c r="ADF34" s="74"/>
      <c r="ADG34" s="74"/>
      <c r="ADH34" s="74"/>
      <c r="ADI34" s="74"/>
      <c r="ADJ34" s="74"/>
      <c r="ADK34" s="74"/>
      <c r="ADL34" s="74"/>
      <c r="ADM34" s="74"/>
      <c r="ADN34" s="74"/>
      <c r="ADO34" s="74"/>
      <c r="ADP34" s="74"/>
      <c r="ADQ34" s="74"/>
      <c r="ADR34" s="74"/>
      <c r="ADS34" s="74"/>
      <c r="ADT34" s="74"/>
      <c r="ADU34" s="74"/>
      <c r="ADV34" s="74"/>
      <c r="ADW34" s="74"/>
      <c r="ADX34" s="74"/>
      <c r="ADY34" s="74"/>
      <c r="ADZ34" s="74"/>
      <c r="AEA34" s="74"/>
      <c r="AEB34" s="74"/>
      <c r="AEC34" s="74"/>
      <c r="AED34" s="74"/>
      <c r="AEE34" s="74"/>
      <c r="AEF34" s="74"/>
      <c r="AEG34" s="74"/>
      <c r="AEH34" s="74"/>
      <c r="AEI34" s="74"/>
      <c r="AEJ34" s="74"/>
      <c r="AEK34" s="74"/>
      <c r="AEL34" s="74"/>
      <c r="AEM34" s="74"/>
      <c r="AEN34" s="74"/>
      <c r="AEO34" s="74"/>
      <c r="AEP34" s="74"/>
      <c r="AEQ34" s="74"/>
      <c r="AER34" s="74"/>
      <c r="AES34" s="74"/>
      <c r="AET34" s="74"/>
      <c r="AEU34" s="74"/>
      <c r="AEV34" s="74"/>
      <c r="AEW34" s="74"/>
      <c r="AEX34" s="74"/>
      <c r="AEY34" s="74"/>
      <c r="AEZ34" s="74"/>
      <c r="AFA34" s="74"/>
      <c r="AFB34" s="74"/>
      <c r="AFC34" s="74"/>
      <c r="AFD34" s="74"/>
      <c r="AFE34" s="74"/>
      <c r="AFF34" s="74"/>
      <c r="AFG34" s="74"/>
      <c r="AFH34" s="74"/>
      <c r="AFI34" s="74"/>
      <c r="AFJ34" s="74"/>
      <c r="AFK34" s="74"/>
      <c r="AFL34" s="74"/>
      <c r="AFM34" s="74"/>
      <c r="AFN34" s="74"/>
      <c r="AFO34" s="74"/>
      <c r="AFP34" s="74"/>
      <c r="AFQ34" s="74"/>
      <c r="AFR34" s="74"/>
      <c r="AFS34" s="74"/>
      <c r="AFT34" s="74"/>
      <c r="AFU34" s="74"/>
      <c r="AFV34" s="74"/>
      <c r="AFW34" s="74"/>
      <c r="AFX34" s="74"/>
      <c r="AFY34" s="74"/>
      <c r="AFZ34" s="74"/>
      <c r="AGA34" s="74"/>
      <c r="AGB34" s="74"/>
      <c r="AGC34" s="74"/>
      <c r="AGD34" s="74"/>
      <c r="AGE34" s="74"/>
      <c r="AGF34" s="74"/>
      <c r="AGG34" s="74"/>
      <c r="AGH34" s="74"/>
      <c r="AGI34" s="74"/>
      <c r="AGJ34" s="74"/>
      <c r="AGK34" s="74"/>
      <c r="AGL34" s="74"/>
      <c r="AGM34" s="74"/>
      <c r="AGN34" s="74"/>
      <c r="AGO34" s="74"/>
      <c r="AGP34" s="74"/>
      <c r="AGQ34" s="74"/>
      <c r="AGR34" s="74"/>
      <c r="AGS34" s="74"/>
      <c r="AGT34" s="74"/>
      <c r="AGU34" s="74"/>
      <c r="AGV34" s="74"/>
      <c r="AGW34" s="74"/>
      <c r="AGX34" s="74"/>
      <c r="AGY34" s="74"/>
      <c r="AGZ34" s="74"/>
      <c r="AHA34" s="74"/>
      <c r="AHB34" s="74"/>
      <c r="AHC34" s="74"/>
      <c r="AHD34" s="74"/>
      <c r="AHE34" s="74"/>
      <c r="AHF34" s="74"/>
      <c r="AHG34" s="74"/>
      <c r="AHH34" s="74"/>
      <c r="AHI34" s="74"/>
      <c r="AHJ34" s="74"/>
      <c r="AHK34" s="74"/>
      <c r="AHL34" s="74"/>
      <c r="AHM34" s="74"/>
      <c r="AHN34" s="74"/>
      <c r="AHO34" s="74"/>
      <c r="AHP34" s="74"/>
      <c r="AHQ34" s="74"/>
      <c r="AHR34" s="74"/>
      <c r="AHS34" s="74"/>
      <c r="AHT34" s="74"/>
      <c r="AHU34" s="74"/>
      <c r="AHV34" s="74"/>
      <c r="AHW34" s="74"/>
      <c r="AHX34" s="74"/>
      <c r="AHY34" s="74"/>
      <c r="AHZ34" s="74"/>
      <c r="AIA34" s="74"/>
      <c r="AIB34" s="74"/>
      <c r="AIC34" s="74"/>
      <c r="AID34" s="74"/>
      <c r="AIE34" s="74"/>
      <c r="AIF34" s="74"/>
      <c r="AIG34" s="74"/>
      <c r="AIH34" s="74"/>
      <c r="AII34" s="74"/>
      <c r="AIJ34" s="74"/>
      <c r="AIK34" s="74"/>
      <c r="AIL34" s="74"/>
      <c r="AIM34" s="74"/>
      <c r="AIN34" s="74"/>
      <c r="AIO34" s="74"/>
      <c r="AIP34" s="74"/>
      <c r="AIQ34" s="74"/>
      <c r="AIR34" s="74"/>
      <c r="AIS34" s="74"/>
      <c r="AIT34" s="74"/>
      <c r="AIU34" s="74"/>
      <c r="AIV34" s="74"/>
      <c r="AIW34" s="74"/>
      <c r="AIX34" s="74"/>
      <c r="AIY34" s="74"/>
      <c r="AIZ34" s="74"/>
      <c r="AJA34" s="74"/>
      <c r="AJB34" s="74"/>
      <c r="AJC34" s="74"/>
      <c r="AJD34" s="74"/>
      <c r="AJE34" s="74"/>
      <c r="AJF34" s="74"/>
      <c r="AJG34" s="74"/>
      <c r="AJH34" s="74"/>
      <c r="AJI34" s="74"/>
      <c r="AJJ34" s="74"/>
      <c r="AJK34" s="74"/>
      <c r="AJL34" s="74"/>
      <c r="AJM34" s="74"/>
      <c r="AJN34" s="74"/>
      <c r="AJO34" s="74"/>
      <c r="AJP34" s="74"/>
      <c r="AJQ34" s="74"/>
      <c r="AJR34" s="74"/>
      <c r="AJS34" s="74"/>
      <c r="AJT34" s="74"/>
      <c r="AJU34" s="74"/>
      <c r="AJV34" s="74"/>
      <c r="AJW34" s="74"/>
      <c r="AJX34" s="74"/>
      <c r="AJY34" s="74"/>
      <c r="AJZ34" s="74"/>
      <c r="AKA34" s="74"/>
      <c r="AKB34" s="74"/>
      <c r="AKC34" s="74"/>
      <c r="AKD34" s="74"/>
      <c r="AKE34" s="74"/>
      <c r="AKF34" s="74"/>
      <c r="AKG34" s="74"/>
      <c r="AKH34" s="74"/>
      <c r="AKI34" s="74"/>
      <c r="AKJ34" s="74"/>
      <c r="AKK34" s="74"/>
      <c r="AKL34" s="74"/>
      <c r="AKM34" s="74"/>
      <c r="AKN34" s="74"/>
      <c r="AKO34" s="74"/>
      <c r="AKP34" s="74"/>
      <c r="AKQ34" s="74"/>
      <c r="AKR34" s="74"/>
      <c r="AKS34" s="74"/>
      <c r="AKT34" s="74"/>
      <c r="AKU34" s="74"/>
      <c r="AKV34" s="74"/>
      <c r="AKW34" s="74"/>
      <c r="AKX34" s="74"/>
      <c r="AKY34" s="74"/>
      <c r="AKZ34" s="74"/>
      <c r="ALA34" s="74"/>
      <c r="ALB34" s="74"/>
      <c r="ALC34" s="74"/>
      <c r="ALD34" s="74"/>
      <c r="ALE34" s="74"/>
      <c r="ALF34" s="74"/>
      <c r="ALG34" s="74"/>
      <c r="ALH34" s="74"/>
      <c r="ALI34" s="74"/>
      <c r="ALJ34" s="74"/>
      <c r="ALK34" s="74"/>
      <c r="ALL34" s="74"/>
      <c r="ALM34" s="74"/>
      <c r="ALN34" s="74"/>
      <c r="ALO34" s="74"/>
      <c r="ALP34" s="74"/>
      <c r="ALQ34" s="74"/>
      <c r="ALR34" s="74"/>
      <c r="ALS34" s="74"/>
      <c r="ALT34" s="74"/>
      <c r="ALU34" s="74"/>
      <c r="ALV34" s="74"/>
      <c r="ALW34" s="74"/>
      <c r="ALX34" s="74"/>
      <c r="ALY34" s="74"/>
      <c r="ALZ34" s="74"/>
      <c r="AMA34" s="74"/>
      <c r="AMB34" s="74"/>
      <c r="AMC34" s="74"/>
      <c r="AMD34" s="74"/>
      <c r="AME34" s="74"/>
      <c r="AMF34" s="74"/>
      <c r="AMG34" s="74"/>
      <c r="AMH34" s="74"/>
    </row>
    <row r="35" spans="1:1024" s="50" customFormat="1" ht="15.75">
      <c r="A35" s="74"/>
      <c r="B35" s="74"/>
      <c r="C35" s="86"/>
      <c r="D35" s="84" t="s">
        <v>80</v>
      </c>
      <c r="E35" s="85">
        <f>SUM(E28:E34)</f>
        <v>35869471</v>
      </c>
      <c r="F35" s="86"/>
      <c r="G35" s="86"/>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74"/>
      <c r="CH35" s="74"/>
      <c r="CI35" s="74"/>
      <c r="CJ35" s="74"/>
      <c r="CK35" s="74"/>
      <c r="CL35" s="74"/>
      <c r="CM35" s="74"/>
      <c r="CN35" s="74"/>
      <c r="CO35" s="74"/>
      <c r="CP35" s="74"/>
      <c r="CQ35" s="74"/>
      <c r="CR35" s="74"/>
      <c r="CS35" s="74"/>
      <c r="CT35" s="74"/>
      <c r="CU35" s="74"/>
      <c r="CV35" s="74"/>
      <c r="CW35" s="74"/>
      <c r="CX35" s="74"/>
      <c r="CY35" s="74"/>
      <c r="CZ35" s="74"/>
      <c r="DA35" s="74"/>
      <c r="DB35" s="74"/>
      <c r="DC35" s="74"/>
      <c r="DD35" s="74"/>
      <c r="DE35" s="74"/>
      <c r="DF35" s="74"/>
      <c r="DG35" s="74"/>
      <c r="DH35" s="74"/>
      <c r="DI35" s="74"/>
      <c r="DJ35" s="74"/>
      <c r="DK35" s="74"/>
      <c r="DL35" s="74"/>
      <c r="DM35" s="74"/>
      <c r="DN35" s="74"/>
      <c r="DO35" s="74"/>
      <c r="DP35" s="74"/>
      <c r="DQ35" s="74"/>
      <c r="DR35" s="74"/>
      <c r="DS35" s="74"/>
      <c r="DT35" s="74"/>
      <c r="DU35" s="74"/>
      <c r="DV35" s="74"/>
      <c r="DW35" s="74"/>
      <c r="DX35" s="74"/>
      <c r="DY35" s="74"/>
      <c r="DZ35" s="74"/>
      <c r="EA35" s="74"/>
      <c r="EB35" s="74"/>
      <c r="EC35" s="74"/>
      <c r="ED35" s="74"/>
      <c r="EE35" s="74"/>
      <c r="EF35" s="74"/>
      <c r="EG35" s="74"/>
      <c r="EH35" s="74"/>
      <c r="EI35" s="74"/>
      <c r="EJ35" s="74"/>
      <c r="EK35" s="74"/>
      <c r="EL35" s="74"/>
      <c r="EM35" s="74"/>
      <c r="EN35" s="74"/>
      <c r="EO35" s="74"/>
      <c r="EP35" s="74"/>
      <c r="EQ35" s="74"/>
      <c r="ER35" s="74"/>
      <c r="ES35" s="74"/>
      <c r="ET35" s="74"/>
      <c r="EU35" s="74"/>
      <c r="EV35" s="74"/>
      <c r="EW35" s="74"/>
      <c r="EX35" s="74"/>
      <c r="EY35" s="74"/>
      <c r="EZ35" s="74"/>
      <c r="FA35" s="74"/>
      <c r="FB35" s="74"/>
      <c r="FC35" s="74"/>
      <c r="FD35" s="74"/>
      <c r="FE35" s="74"/>
      <c r="FF35" s="74"/>
      <c r="FG35" s="74"/>
      <c r="FH35" s="74"/>
      <c r="FI35" s="74"/>
      <c r="FJ35" s="74"/>
      <c r="FK35" s="74"/>
      <c r="FL35" s="74"/>
      <c r="FM35" s="74"/>
      <c r="FN35" s="74"/>
      <c r="FO35" s="74"/>
      <c r="FP35" s="74"/>
      <c r="FQ35" s="74"/>
      <c r="FR35" s="74"/>
      <c r="FS35" s="74"/>
      <c r="FT35" s="74"/>
      <c r="FU35" s="74"/>
      <c r="FV35" s="74"/>
      <c r="FW35" s="74"/>
      <c r="FX35" s="74"/>
      <c r="FY35" s="74"/>
      <c r="FZ35" s="74"/>
      <c r="GA35" s="74"/>
      <c r="GB35" s="74"/>
      <c r="GC35" s="74"/>
      <c r="GD35" s="74"/>
      <c r="GE35" s="74"/>
      <c r="GF35" s="74"/>
      <c r="GG35" s="74"/>
      <c r="GH35" s="74"/>
      <c r="GI35" s="74"/>
      <c r="GJ35" s="74"/>
      <c r="GK35" s="74"/>
      <c r="GL35" s="74"/>
      <c r="GM35" s="74"/>
      <c r="GN35" s="74"/>
      <c r="GO35" s="74"/>
      <c r="GP35" s="74"/>
      <c r="GQ35" s="74"/>
      <c r="GR35" s="74"/>
      <c r="GS35" s="74"/>
      <c r="GT35" s="74"/>
      <c r="GU35" s="74"/>
      <c r="GV35" s="74"/>
      <c r="GW35" s="74"/>
      <c r="GX35" s="74"/>
      <c r="GY35" s="74"/>
      <c r="GZ35" s="74"/>
      <c r="HA35" s="74"/>
      <c r="HB35" s="74"/>
      <c r="HC35" s="74"/>
      <c r="HD35" s="74"/>
      <c r="HE35" s="74"/>
      <c r="HF35" s="74"/>
      <c r="HG35" s="74"/>
      <c r="HH35" s="74"/>
      <c r="HI35" s="74"/>
      <c r="HJ35" s="74"/>
      <c r="HK35" s="74"/>
      <c r="HL35" s="74"/>
      <c r="HM35" s="74"/>
      <c r="HN35" s="74"/>
      <c r="HO35" s="74"/>
      <c r="HP35" s="74"/>
      <c r="HQ35" s="74"/>
      <c r="HR35" s="74"/>
      <c r="HS35" s="74"/>
      <c r="HT35" s="74"/>
      <c r="HU35" s="74"/>
      <c r="HV35" s="74"/>
      <c r="HW35" s="74"/>
      <c r="HX35" s="74"/>
      <c r="HY35" s="74"/>
      <c r="HZ35" s="74"/>
      <c r="IA35" s="74"/>
      <c r="IB35" s="74"/>
      <c r="IC35" s="74"/>
      <c r="ID35" s="74"/>
      <c r="IE35" s="74"/>
      <c r="IF35" s="74"/>
      <c r="IG35" s="74"/>
      <c r="IH35" s="74"/>
      <c r="II35" s="74"/>
      <c r="IJ35" s="74"/>
      <c r="IK35" s="74"/>
      <c r="IL35" s="74"/>
      <c r="IM35" s="74"/>
      <c r="IN35" s="74"/>
      <c r="IO35" s="74"/>
      <c r="IP35" s="74"/>
      <c r="IQ35" s="74"/>
      <c r="IR35" s="74"/>
      <c r="IS35" s="74"/>
      <c r="IT35" s="74"/>
      <c r="IU35" s="74"/>
      <c r="IV35" s="74"/>
      <c r="IW35" s="74"/>
      <c r="IX35" s="74"/>
      <c r="IY35" s="74"/>
      <c r="IZ35" s="74"/>
      <c r="JA35" s="74"/>
      <c r="JB35" s="74"/>
      <c r="JC35" s="74"/>
      <c r="JD35" s="74"/>
      <c r="JE35" s="74"/>
      <c r="JF35" s="74"/>
      <c r="JG35" s="74"/>
      <c r="JH35" s="74"/>
      <c r="JI35" s="74"/>
      <c r="JJ35" s="74"/>
      <c r="JK35" s="74"/>
      <c r="JL35" s="74"/>
      <c r="JM35" s="74"/>
      <c r="JN35" s="74"/>
      <c r="JO35" s="74"/>
      <c r="JP35" s="74"/>
      <c r="JQ35" s="74"/>
      <c r="JR35" s="74"/>
      <c r="JS35" s="74"/>
      <c r="JT35" s="74"/>
      <c r="JU35" s="74"/>
      <c r="JV35" s="74"/>
      <c r="JW35" s="74"/>
      <c r="JX35" s="74"/>
      <c r="JY35" s="74"/>
      <c r="JZ35" s="74"/>
      <c r="KA35" s="74"/>
      <c r="KB35" s="74"/>
      <c r="KC35" s="74"/>
      <c r="KD35" s="74"/>
      <c r="KE35" s="74"/>
      <c r="KF35" s="74"/>
      <c r="KG35" s="74"/>
      <c r="KH35" s="74"/>
      <c r="KI35" s="74"/>
      <c r="KJ35" s="74"/>
      <c r="KK35" s="74"/>
      <c r="KL35" s="74"/>
      <c r="KM35" s="74"/>
      <c r="KN35" s="74"/>
      <c r="KO35" s="74"/>
      <c r="KP35" s="74"/>
      <c r="KQ35" s="74"/>
      <c r="KR35" s="74"/>
      <c r="KS35" s="74"/>
      <c r="KT35" s="74"/>
      <c r="KU35" s="74"/>
      <c r="KV35" s="74"/>
      <c r="KW35" s="74"/>
      <c r="KX35" s="74"/>
      <c r="KY35" s="74"/>
      <c r="KZ35" s="74"/>
      <c r="LA35" s="74"/>
      <c r="LB35" s="74"/>
      <c r="LC35" s="74"/>
      <c r="LD35" s="74"/>
      <c r="LE35" s="74"/>
      <c r="LF35" s="74"/>
      <c r="LG35" s="74"/>
      <c r="LH35" s="74"/>
      <c r="LI35" s="74"/>
      <c r="LJ35" s="74"/>
      <c r="LK35" s="74"/>
      <c r="LL35" s="74"/>
      <c r="LM35" s="74"/>
      <c r="LN35" s="74"/>
      <c r="LO35" s="74"/>
      <c r="LP35" s="74"/>
      <c r="LQ35" s="74"/>
      <c r="LR35" s="74"/>
      <c r="LS35" s="74"/>
      <c r="LT35" s="74"/>
      <c r="LU35" s="74"/>
      <c r="LV35" s="74"/>
      <c r="LW35" s="74"/>
      <c r="LX35" s="74"/>
      <c r="LY35" s="74"/>
      <c r="LZ35" s="74"/>
      <c r="MA35" s="74"/>
      <c r="MB35" s="74"/>
      <c r="MC35" s="74"/>
      <c r="MD35" s="74"/>
      <c r="ME35" s="74"/>
      <c r="MF35" s="74"/>
      <c r="MG35" s="74"/>
      <c r="MH35" s="74"/>
      <c r="MI35" s="74"/>
      <c r="MJ35" s="74"/>
      <c r="MK35" s="74"/>
      <c r="ML35" s="74"/>
      <c r="MM35" s="74"/>
      <c r="MN35" s="74"/>
      <c r="MO35" s="74"/>
      <c r="MP35" s="74"/>
      <c r="MQ35" s="74"/>
      <c r="MR35" s="74"/>
      <c r="MS35" s="74"/>
      <c r="MT35" s="74"/>
      <c r="MU35" s="74"/>
      <c r="MV35" s="74"/>
      <c r="MW35" s="74"/>
      <c r="MX35" s="74"/>
      <c r="MY35" s="74"/>
      <c r="MZ35" s="74"/>
      <c r="NA35" s="74"/>
      <c r="NB35" s="74"/>
      <c r="NC35" s="74"/>
      <c r="ND35" s="74"/>
      <c r="NE35" s="74"/>
      <c r="NF35" s="74"/>
      <c r="NG35" s="74"/>
      <c r="NH35" s="74"/>
      <c r="NI35" s="74"/>
      <c r="NJ35" s="74"/>
      <c r="NK35" s="74"/>
      <c r="NL35" s="74"/>
      <c r="NM35" s="74"/>
      <c r="NN35" s="74"/>
      <c r="NO35" s="74"/>
      <c r="NP35" s="74"/>
      <c r="NQ35" s="74"/>
      <c r="NR35" s="74"/>
      <c r="NS35" s="74"/>
      <c r="NT35" s="74"/>
      <c r="NU35" s="74"/>
      <c r="NV35" s="74"/>
      <c r="NW35" s="74"/>
      <c r="NX35" s="74"/>
      <c r="NY35" s="74"/>
      <c r="NZ35" s="74"/>
      <c r="OA35" s="74"/>
      <c r="OB35" s="74"/>
      <c r="OC35" s="74"/>
      <c r="OD35" s="74"/>
      <c r="OE35" s="74"/>
      <c r="OF35" s="74"/>
      <c r="OG35" s="74"/>
      <c r="OH35" s="74"/>
      <c r="OI35" s="74"/>
      <c r="OJ35" s="74"/>
      <c r="OK35" s="74"/>
      <c r="OL35" s="74"/>
      <c r="OM35" s="74"/>
      <c r="ON35" s="74"/>
      <c r="OO35" s="74"/>
      <c r="OP35" s="74"/>
      <c r="OQ35" s="74"/>
      <c r="OR35" s="74"/>
      <c r="OS35" s="74"/>
      <c r="OT35" s="74"/>
      <c r="OU35" s="74"/>
      <c r="OV35" s="74"/>
      <c r="OW35" s="74"/>
      <c r="OX35" s="74"/>
      <c r="OY35" s="74"/>
      <c r="OZ35" s="74"/>
      <c r="PA35" s="74"/>
      <c r="PB35" s="74"/>
      <c r="PC35" s="74"/>
      <c r="PD35" s="74"/>
      <c r="PE35" s="74"/>
      <c r="PF35" s="74"/>
      <c r="PG35" s="74"/>
      <c r="PH35" s="74"/>
      <c r="PI35" s="74"/>
      <c r="PJ35" s="74"/>
      <c r="PK35" s="74"/>
      <c r="PL35" s="74"/>
      <c r="PM35" s="74"/>
      <c r="PN35" s="74"/>
      <c r="PO35" s="74"/>
      <c r="PP35" s="74"/>
      <c r="PQ35" s="74"/>
      <c r="PR35" s="74"/>
      <c r="PS35" s="74"/>
      <c r="PT35" s="74"/>
      <c r="PU35" s="74"/>
      <c r="PV35" s="74"/>
      <c r="PW35" s="74"/>
      <c r="PX35" s="74"/>
      <c r="PY35" s="74"/>
      <c r="PZ35" s="74"/>
      <c r="QA35" s="74"/>
      <c r="QB35" s="74"/>
      <c r="QC35" s="74"/>
      <c r="QD35" s="74"/>
      <c r="QE35" s="74"/>
      <c r="QF35" s="74"/>
      <c r="QG35" s="74"/>
      <c r="QH35" s="74"/>
      <c r="QI35" s="74"/>
      <c r="QJ35" s="74"/>
      <c r="QK35" s="74"/>
      <c r="QL35" s="74"/>
      <c r="QM35" s="74"/>
      <c r="QN35" s="74"/>
      <c r="QO35" s="74"/>
      <c r="QP35" s="74"/>
      <c r="QQ35" s="74"/>
      <c r="QR35" s="74"/>
      <c r="QS35" s="74"/>
      <c r="QT35" s="74"/>
      <c r="QU35" s="74"/>
      <c r="QV35" s="74"/>
      <c r="QW35" s="74"/>
      <c r="QX35" s="74"/>
      <c r="QY35" s="74"/>
      <c r="QZ35" s="74"/>
      <c r="RA35" s="74"/>
      <c r="RB35" s="74"/>
      <c r="RC35" s="74"/>
      <c r="RD35" s="74"/>
      <c r="RE35" s="74"/>
      <c r="RF35" s="74"/>
      <c r="RG35" s="74"/>
      <c r="RH35" s="74"/>
      <c r="RI35" s="74"/>
      <c r="RJ35" s="74"/>
      <c r="RK35" s="74"/>
      <c r="RL35" s="74"/>
      <c r="RM35" s="74"/>
      <c r="RN35" s="74"/>
      <c r="RO35" s="74"/>
      <c r="RP35" s="74"/>
      <c r="RQ35" s="74"/>
      <c r="RR35" s="74"/>
      <c r="RS35" s="74"/>
      <c r="RT35" s="74"/>
      <c r="RU35" s="74"/>
      <c r="RV35" s="74"/>
      <c r="RW35" s="74"/>
      <c r="RX35" s="74"/>
      <c r="RY35" s="74"/>
      <c r="RZ35" s="74"/>
      <c r="SA35" s="74"/>
      <c r="SB35" s="74"/>
      <c r="SC35" s="74"/>
      <c r="SD35" s="74"/>
      <c r="SE35" s="74"/>
      <c r="SF35" s="74"/>
      <c r="SG35" s="74"/>
      <c r="SH35" s="74"/>
      <c r="SI35" s="74"/>
      <c r="SJ35" s="74"/>
      <c r="SK35" s="74"/>
      <c r="SL35" s="74"/>
      <c r="SM35" s="74"/>
      <c r="SN35" s="74"/>
      <c r="SO35" s="74"/>
      <c r="SP35" s="74"/>
      <c r="SQ35" s="74"/>
      <c r="SR35" s="74"/>
      <c r="SS35" s="74"/>
      <c r="ST35" s="74"/>
      <c r="SU35" s="74"/>
      <c r="SV35" s="74"/>
      <c r="SW35" s="74"/>
      <c r="SX35" s="74"/>
      <c r="SY35" s="74"/>
      <c r="SZ35" s="74"/>
      <c r="TA35" s="74"/>
      <c r="TB35" s="74"/>
      <c r="TC35" s="74"/>
      <c r="TD35" s="74"/>
      <c r="TE35" s="74"/>
      <c r="TF35" s="74"/>
      <c r="TG35" s="74"/>
      <c r="TH35" s="74"/>
      <c r="TI35" s="74"/>
      <c r="TJ35" s="74"/>
      <c r="TK35" s="74"/>
      <c r="TL35" s="74"/>
      <c r="TM35" s="74"/>
      <c r="TN35" s="74"/>
      <c r="TO35" s="74"/>
      <c r="TP35" s="74"/>
      <c r="TQ35" s="74"/>
      <c r="TR35" s="74"/>
      <c r="TS35" s="74"/>
      <c r="TT35" s="74"/>
      <c r="TU35" s="74"/>
      <c r="TV35" s="74"/>
      <c r="TW35" s="74"/>
      <c r="TX35" s="74"/>
      <c r="TY35" s="74"/>
      <c r="TZ35" s="74"/>
      <c r="UA35" s="74"/>
      <c r="UB35" s="74"/>
      <c r="UC35" s="74"/>
      <c r="UD35" s="74"/>
      <c r="UE35" s="74"/>
      <c r="UF35" s="74"/>
      <c r="UG35" s="74"/>
      <c r="UH35" s="74"/>
      <c r="UI35" s="74"/>
      <c r="UJ35" s="74"/>
      <c r="UK35" s="74"/>
      <c r="UL35" s="74"/>
      <c r="UM35" s="74"/>
      <c r="UN35" s="74"/>
      <c r="UO35" s="74"/>
      <c r="UP35" s="74"/>
      <c r="UQ35" s="74"/>
      <c r="UR35" s="74"/>
      <c r="US35" s="74"/>
      <c r="UT35" s="74"/>
      <c r="UU35" s="74"/>
      <c r="UV35" s="74"/>
      <c r="UW35" s="74"/>
      <c r="UX35" s="74"/>
      <c r="UY35" s="74"/>
      <c r="UZ35" s="74"/>
      <c r="VA35" s="74"/>
      <c r="VB35" s="74"/>
      <c r="VC35" s="74"/>
      <c r="VD35" s="74"/>
      <c r="VE35" s="74"/>
      <c r="VF35" s="74"/>
      <c r="VG35" s="74"/>
      <c r="VH35" s="74"/>
      <c r="VI35" s="74"/>
      <c r="VJ35" s="74"/>
      <c r="VK35" s="74"/>
      <c r="VL35" s="74"/>
      <c r="VM35" s="74"/>
      <c r="VN35" s="74"/>
      <c r="VO35" s="74"/>
      <c r="VP35" s="74"/>
      <c r="VQ35" s="74"/>
      <c r="VR35" s="74"/>
      <c r="VS35" s="74"/>
      <c r="VT35" s="74"/>
      <c r="VU35" s="74"/>
      <c r="VV35" s="74"/>
      <c r="VW35" s="74"/>
      <c r="VX35" s="74"/>
      <c r="VY35" s="74"/>
      <c r="VZ35" s="74"/>
      <c r="WA35" s="74"/>
      <c r="WB35" s="74"/>
      <c r="WC35" s="74"/>
      <c r="WD35" s="74"/>
      <c r="WE35" s="74"/>
      <c r="WF35" s="74"/>
      <c r="WG35" s="74"/>
      <c r="WH35" s="74"/>
      <c r="WI35" s="74"/>
      <c r="WJ35" s="74"/>
      <c r="WK35" s="74"/>
      <c r="WL35" s="74"/>
      <c r="WM35" s="74"/>
      <c r="WN35" s="74"/>
      <c r="WO35" s="74"/>
      <c r="WP35" s="74"/>
      <c r="WQ35" s="74"/>
      <c r="WR35" s="74"/>
      <c r="WS35" s="74"/>
      <c r="WT35" s="74"/>
      <c r="WU35" s="74"/>
      <c r="WV35" s="74"/>
      <c r="WW35" s="74"/>
      <c r="WX35" s="74"/>
      <c r="WY35" s="74"/>
      <c r="WZ35" s="74"/>
      <c r="XA35" s="74"/>
      <c r="XB35" s="74"/>
      <c r="XC35" s="74"/>
      <c r="XD35" s="74"/>
      <c r="XE35" s="74"/>
      <c r="XF35" s="74"/>
      <c r="XG35" s="74"/>
      <c r="XH35" s="74"/>
      <c r="XI35" s="74"/>
      <c r="XJ35" s="74"/>
      <c r="XK35" s="74"/>
      <c r="XL35" s="74"/>
      <c r="XM35" s="74"/>
      <c r="XN35" s="74"/>
      <c r="XO35" s="74"/>
      <c r="XP35" s="74"/>
      <c r="XQ35" s="74"/>
      <c r="XR35" s="74"/>
      <c r="XS35" s="74"/>
      <c r="XT35" s="74"/>
      <c r="XU35" s="74"/>
      <c r="XV35" s="74"/>
      <c r="XW35" s="74"/>
      <c r="XX35" s="74"/>
      <c r="XY35" s="74"/>
      <c r="XZ35" s="74"/>
      <c r="YA35" s="74"/>
      <c r="YB35" s="74"/>
      <c r="YC35" s="74"/>
      <c r="YD35" s="74"/>
      <c r="YE35" s="74"/>
      <c r="YF35" s="74"/>
      <c r="YG35" s="74"/>
      <c r="YH35" s="74"/>
      <c r="YI35" s="74"/>
      <c r="YJ35" s="74"/>
      <c r="YK35" s="74"/>
      <c r="YL35" s="74"/>
      <c r="YM35" s="74"/>
      <c r="YN35" s="74"/>
      <c r="YO35" s="74"/>
      <c r="YP35" s="74"/>
      <c r="YQ35" s="74"/>
      <c r="YR35" s="74"/>
      <c r="YS35" s="74"/>
      <c r="YT35" s="74"/>
      <c r="YU35" s="74"/>
      <c r="YV35" s="74"/>
      <c r="YW35" s="74"/>
      <c r="YX35" s="74"/>
      <c r="YY35" s="74"/>
      <c r="YZ35" s="74"/>
      <c r="ZA35" s="74"/>
      <c r="ZB35" s="74"/>
      <c r="ZC35" s="74"/>
      <c r="ZD35" s="74"/>
      <c r="ZE35" s="74"/>
      <c r="ZF35" s="74"/>
      <c r="ZG35" s="74"/>
      <c r="ZH35" s="74"/>
      <c r="ZI35" s="74"/>
      <c r="ZJ35" s="74"/>
      <c r="ZK35" s="74"/>
      <c r="ZL35" s="74"/>
      <c r="ZM35" s="74"/>
      <c r="ZN35" s="74"/>
      <c r="ZO35" s="74"/>
      <c r="ZP35" s="74"/>
      <c r="ZQ35" s="74"/>
      <c r="ZR35" s="74"/>
      <c r="ZS35" s="74"/>
      <c r="ZT35" s="74"/>
      <c r="ZU35" s="74"/>
      <c r="ZV35" s="74"/>
      <c r="ZW35" s="74"/>
      <c r="ZX35" s="74"/>
      <c r="ZY35" s="74"/>
      <c r="ZZ35" s="74"/>
      <c r="AAA35" s="74"/>
      <c r="AAB35" s="74"/>
      <c r="AAC35" s="74"/>
      <c r="AAD35" s="74"/>
      <c r="AAE35" s="74"/>
      <c r="AAF35" s="74"/>
      <c r="AAG35" s="74"/>
      <c r="AAH35" s="74"/>
      <c r="AAI35" s="74"/>
      <c r="AAJ35" s="74"/>
      <c r="AAK35" s="74"/>
      <c r="AAL35" s="74"/>
      <c r="AAM35" s="74"/>
      <c r="AAN35" s="74"/>
      <c r="AAO35" s="74"/>
      <c r="AAP35" s="74"/>
      <c r="AAQ35" s="74"/>
      <c r="AAR35" s="74"/>
      <c r="AAS35" s="74"/>
      <c r="AAT35" s="74"/>
      <c r="AAU35" s="74"/>
      <c r="AAV35" s="74"/>
      <c r="AAW35" s="74"/>
      <c r="AAX35" s="74"/>
      <c r="AAY35" s="74"/>
      <c r="AAZ35" s="74"/>
      <c r="ABA35" s="74"/>
      <c r="ABB35" s="74"/>
      <c r="ABC35" s="74"/>
      <c r="ABD35" s="74"/>
      <c r="ABE35" s="74"/>
      <c r="ABF35" s="74"/>
      <c r="ABG35" s="74"/>
      <c r="ABH35" s="74"/>
      <c r="ABI35" s="74"/>
      <c r="ABJ35" s="74"/>
      <c r="ABK35" s="74"/>
      <c r="ABL35" s="74"/>
      <c r="ABM35" s="74"/>
      <c r="ABN35" s="74"/>
      <c r="ABO35" s="74"/>
      <c r="ABP35" s="74"/>
      <c r="ABQ35" s="74"/>
      <c r="ABR35" s="74"/>
      <c r="ABS35" s="74"/>
      <c r="ABT35" s="74"/>
      <c r="ABU35" s="74"/>
      <c r="ABV35" s="74"/>
      <c r="ABW35" s="74"/>
      <c r="ABX35" s="74"/>
      <c r="ABY35" s="74"/>
      <c r="ABZ35" s="74"/>
      <c r="ACA35" s="74"/>
      <c r="ACB35" s="74"/>
      <c r="ACC35" s="74"/>
      <c r="ACD35" s="74"/>
      <c r="ACE35" s="74"/>
      <c r="ACF35" s="74"/>
      <c r="ACG35" s="74"/>
      <c r="ACH35" s="74"/>
      <c r="ACI35" s="74"/>
      <c r="ACJ35" s="74"/>
      <c r="ACK35" s="74"/>
      <c r="ACL35" s="74"/>
      <c r="ACM35" s="74"/>
      <c r="ACN35" s="74"/>
      <c r="ACO35" s="74"/>
      <c r="ACP35" s="74"/>
      <c r="ACQ35" s="74"/>
      <c r="ACR35" s="74"/>
      <c r="ACS35" s="74"/>
      <c r="ACT35" s="74"/>
      <c r="ACU35" s="74"/>
      <c r="ACV35" s="74"/>
      <c r="ACW35" s="74"/>
      <c r="ACX35" s="74"/>
      <c r="ACY35" s="74"/>
      <c r="ACZ35" s="74"/>
      <c r="ADA35" s="74"/>
      <c r="ADB35" s="74"/>
      <c r="ADC35" s="74"/>
      <c r="ADD35" s="74"/>
      <c r="ADE35" s="74"/>
      <c r="ADF35" s="74"/>
      <c r="ADG35" s="74"/>
      <c r="ADH35" s="74"/>
      <c r="ADI35" s="74"/>
      <c r="ADJ35" s="74"/>
      <c r="ADK35" s="74"/>
      <c r="ADL35" s="74"/>
      <c r="ADM35" s="74"/>
      <c r="ADN35" s="74"/>
      <c r="ADO35" s="74"/>
      <c r="ADP35" s="74"/>
      <c r="ADQ35" s="74"/>
      <c r="ADR35" s="74"/>
      <c r="ADS35" s="74"/>
      <c r="ADT35" s="74"/>
      <c r="ADU35" s="74"/>
      <c r="ADV35" s="74"/>
      <c r="ADW35" s="74"/>
      <c r="ADX35" s="74"/>
      <c r="ADY35" s="74"/>
      <c r="ADZ35" s="74"/>
      <c r="AEA35" s="74"/>
      <c r="AEB35" s="74"/>
      <c r="AEC35" s="74"/>
      <c r="AED35" s="74"/>
      <c r="AEE35" s="74"/>
      <c r="AEF35" s="74"/>
      <c r="AEG35" s="74"/>
      <c r="AEH35" s="74"/>
      <c r="AEI35" s="74"/>
      <c r="AEJ35" s="74"/>
      <c r="AEK35" s="74"/>
      <c r="AEL35" s="74"/>
      <c r="AEM35" s="74"/>
      <c r="AEN35" s="74"/>
      <c r="AEO35" s="74"/>
      <c r="AEP35" s="74"/>
      <c r="AEQ35" s="74"/>
      <c r="AER35" s="74"/>
      <c r="AES35" s="74"/>
      <c r="AET35" s="74"/>
      <c r="AEU35" s="74"/>
      <c r="AEV35" s="74"/>
      <c r="AEW35" s="74"/>
      <c r="AEX35" s="74"/>
      <c r="AEY35" s="74"/>
      <c r="AEZ35" s="74"/>
      <c r="AFA35" s="74"/>
      <c r="AFB35" s="74"/>
      <c r="AFC35" s="74"/>
      <c r="AFD35" s="74"/>
      <c r="AFE35" s="74"/>
      <c r="AFF35" s="74"/>
      <c r="AFG35" s="74"/>
      <c r="AFH35" s="74"/>
      <c r="AFI35" s="74"/>
      <c r="AFJ35" s="74"/>
      <c r="AFK35" s="74"/>
      <c r="AFL35" s="74"/>
      <c r="AFM35" s="74"/>
      <c r="AFN35" s="74"/>
      <c r="AFO35" s="74"/>
      <c r="AFP35" s="74"/>
      <c r="AFQ35" s="74"/>
      <c r="AFR35" s="74"/>
      <c r="AFS35" s="74"/>
      <c r="AFT35" s="74"/>
      <c r="AFU35" s="74"/>
      <c r="AFV35" s="74"/>
      <c r="AFW35" s="74"/>
      <c r="AFX35" s="74"/>
      <c r="AFY35" s="74"/>
      <c r="AFZ35" s="74"/>
      <c r="AGA35" s="74"/>
      <c r="AGB35" s="74"/>
      <c r="AGC35" s="74"/>
      <c r="AGD35" s="74"/>
      <c r="AGE35" s="74"/>
      <c r="AGF35" s="74"/>
      <c r="AGG35" s="74"/>
      <c r="AGH35" s="74"/>
      <c r="AGI35" s="74"/>
      <c r="AGJ35" s="74"/>
      <c r="AGK35" s="74"/>
      <c r="AGL35" s="74"/>
      <c r="AGM35" s="74"/>
      <c r="AGN35" s="74"/>
      <c r="AGO35" s="74"/>
      <c r="AGP35" s="74"/>
      <c r="AGQ35" s="74"/>
      <c r="AGR35" s="74"/>
      <c r="AGS35" s="74"/>
      <c r="AGT35" s="74"/>
      <c r="AGU35" s="74"/>
      <c r="AGV35" s="74"/>
      <c r="AGW35" s="74"/>
      <c r="AGX35" s="74"/>
      <c r="AGY35" s="74"/>
      <c r="AGZ35" s="74"/>
      <c r="AHA35" s="74"/>
      <c r="AHB35" s="74"/>
      <c r="AHC35" s="74"/>
      <c r="AHD35" s="74"/>
      <c r="AHE35" s="74"/>
      <c r="AHF35" s="74"/>
      <c r="AHG35" s="74"/>
      <c r="AHH35" s="74"/>
      <c r="AHI35" s="74"/>
      <c r="AHJ35" s="74"/>
      <c r="AHK35" s="74"/>
      <c r="AHL35" s="74"/>
      <c r="AHM35" s="74"/>
      <c r="AHN35" s="74"/>
      <c r="AHO35" s="74"/>
      <c r="AHP35" s="74"/>
      <c r="AHQ35" s="74"/>
      <c r="AHR35" s="74"/>
      <c r="AHS35" s="74"/>
      <c r="AHT35" s="74"/>
      <c r="AHU35" s="74"/>
      <c r="AHV35" s="74"/>
      <c r="AHW35" s="74"/>
      <c r="AHX35" s="74"/>
      <c r="AHY35" s="74"/>
      <c r="AHZ35" s="74"/>
      <c r="AIA35" s="74"/>
      <c r="AIB35" s="74"/>
      <c r="AIC35" s="74"/>
      <c r="AID35" s="74"/>
      <c r="AIE35" s="74"/>
      <c r="AIF35" s="74"/>
      <c r="AIG35" s="74"/>
      <c r="AIH35" s="74"/>
      <c r="AII35" s="74"/>
      <c r="AIJ35" s="74"/>
      <c r="AIK35" s="74"/>
      <c r="AIL35" s="74"/>
      <c r="AIM35" s="74"/>
      <c r="AIN35" s="74"/>
      <c r="AIO35" s="74"/>
      <c r="AIP35" s="74"/>
      <c r="AIQ35" s="74"/>
      <c r="AIR35" s="74"/>
      <c r="AIS35" s="74"/>
      <c r="AIT35" s="74"/>
      <c r="AIU35" s="74"/>
      <c r="AIV35" s="74"/>
      <c r="AIW35" s="74"/>
      <c r="AIX35" s="74"/>
      <c r="AIY35" s="74"/>
      <c r="AIZ35" s="74"/>
      <c r="AJA35" s="74"/>
      <c r="AJB35" s="74"/>
      <c r="AJC35" s="74"/>
      <c r="AJD35" s="74"/>
      <c r="AJE35" s="74"/>
      <c r="AJF35" s="74"/>
      <c r="AJG35" s="74"/>
      <c r="AJH35" s="74"/>
      <c r="AJI35" s="74"/>
      <c r="AJJ35" s="74"/>
      <c r="AJK35" s="74"/>
      <c r="AJL35" s="74"/>
      <c r="AJM35" s="74"/>
      <c r="AJN35" s="74"/>
      <c r="AJO35" s="74"/>
      <c r="AJP35" s="74"/>
      <c r="AJQ35" s="74"/>
      <c r="AJR35" s="74"/>
      <c r="AJS35" s="74"/>
      <c r="AJT35" s="74"/>
      <c r="AJU35" s="74"/>
      <c r="AJV35" s="74"/>
      <c r="AJW35" s="74"/>
      <c r="AJX35" s="74"/>
      <c r="AJY35" s="74"/>
      <c r="AJZ35" s="74"/>
      <c r="AKA35" s="74"/>
      <c r="AKB35" s="74"/>
      <c r="AKC35" s="74"/>
      <c r="AKD35" s="74"/>
      <c r="AKE35" s="74"/>
      <c r="AKF35" s="74"/>
      <c r="AKG35" s="74"/>
      <c r="AKH35" s="74"/>
      <c r="AKI35" s="74"/>
      <c r="AKJ35" s="74"/>
      <c r="AKK35" s="74"/>
      <c r="AKL35" s="74"/>
      <c r="AKM35" s="74"/>
      <c r="AKN35" s="74"/>
      <c r="AKO35" s="74"/>
      <c r="AKP35" s="74"/>
      <c r="AKQ35" s="74"/>
      <c r="AKR35" s="74"/>
      <c r="AKS35" s="74"/>
      <c r="AKT35" s="74"/>
      <c r="AKU35" s="74"/>
      <c r="AKV35" s="74"/>
      <c r="AKW35" s="74"/>
      <c r="AKX35" s="74"/>
      <c r="AKY35" s="74"/>
      <c r="AKZ35" s="74"/>
      <c r="ALA35" s="74"/>
      <c r="ALB35" s="74"/>
      <c r="ALC35" s="74"/>
      <c r="ALD35" s="74"/>
      <c r="ALE35" s="74"/>
      <c r="ALF35" s="74"/>
      <c r="ALG35" s="74"/>
      <c r="ALH35" s="74"/>
      <c r="ALI35" s="74"/>
      <c r="ALJ35" s="74"/>
      <c r="ALK35" s="74"/>
      <c r="ALL35" s="74"/>
      <c r="ALM35" s="74"/>
      <c r="ALN35" s="74"/>
      <c r="ALO35" s="74"/>
      <c r="ALP35" s="74"/>
      <c r="ALQ35" s="74"/>
      <c r="ALR35" s="74"/>
      <c r="ALS35" s="74"/>
      <c r="ALT35" s="74"/>
      <c r="ALU35" s="74"/>
      <c r="ALV35" s="74"/>
      <c r="ALW35" s="74"/>
      <c r="ALX35" s="74"/>
      <c r="ALY35" s="74"/>
      <c r="ALZ35" s="74"/>
      <c r="AMA35" s="74"/>
      <c r="AMB35" s="74"/>
      <c r="AMC35" s="74"/>
      <c r="AMD35" s="74"/>
      <c r="AME35" s="74"/>
      <c r="AMF35" s="74"/>
      <c r="AMG35" s="74"/>
      <c r="AMH35" s="74"/>
    </row>
    <row r="36" spans="1:1024" s="50" customFormat="1" ht="15.75">
      <c r="A36" s="74"/>
      <c r="B36" s="74"/>
      <c r="C36" s="86"/>
      <c r="D36" s="86"/>
      <c r="E36" s="86"/>
      <c r="F36" s="86"/>
      <c r="G36" s="86"/>
      <c r="H36" s="86"/>
      <c r="I36" s="86"/>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74"/>
      <c r="CJ36" s="74"/>
      <c r="CK36" s="74"/>
      <c r="CL36" s="74"/>
      <c r="CM36" s="74"/>
      <c r="CN36" s="74"/>
      <c r="CO36" s="74"/>
      <c r="CP36" s="74"/>
      <c r="CQ36" s="74"/>
      <c r="CR36" s="74"/>
      <c r="CS36" s="74"/>
      <c r="CT36" s="74"/>
      <c r="CU36" s="74"/>
      <c r="CV36" s="74"/>
      <c r="CW36" s="74"/>
      <c r="CX36" s="74"/>
      <c r="CY36" s="74"/>
      <c r="CZ36" s="74"/>
      <c r="DA36" s="74"/>
      <c r="DB36" s="74"/>
      <c r="DC36" s="74"/>
      <c r="DD36" s="74"/>
      <c r="DE36" s="74"/>
      <c r="DF36" s="74"/>
      <c r="DG36" s="74"/>
      <c r="DH36" s="74"/>
      <c r="DI36" s="74"/>
      <c r="DJ36" s="74"/>
      <c r="DK36" s="74"/>
      <c r="DL36" s="74"/>
      <c r="DM36" s="74"/>
      <c r="DN36" s="74"/>
      <c r="DO36" s="74"/>
      <c r="DP36" s="74"/>
      <c r="DQ36" s="74"/>
      <c r="DR36" s="74"/>
      <c r="DS36" s="74"/>
      <c r="DT36" s="74"/>
      <c r="DU36" s="74"/>
      <c r="DV36" s="74"/>
      <c r="DW36" s="74"/>
      <c r="DX36" s="74"/>
      <c r="DY36" s="74"/>
      <c r="DZ36" s="74"/>
      <c r="EA36" s="74"/>
      <c r="EB36" s="74"/>
      <c r="EC36" s="74"/>
      <c r="ED36" s="74"/>
      <c r="EE36" s="74"/>
      <c r="EF36" s="74"/>
      <c r="EG36" s="74"/>
      <c r="EH36" s="74"/>
      <c r="EI36" s="74"/>
      <c r="EJ36" s="74"/>
      <c r="EK36" s="74"/>
      <c r="EL36" s="74"/>
      <c r="EM36" s="74"/>
      <c r="EN36" s="74"/>
      <c r="EO36" s="74"/>
      <c r="EP36" s="74"/>
      <c r="EQ36" s="74"/>
      <c r="ER36" s="74"/>
      <c r="ES36" s="74"/>
      <c r="ET36" s="74"/>
      <c r="EU36" s="74"/>
      <c r="EV36" s="74"/>
      <c r="EW36" s="74"/>
      <c r="EX36" s="74"/>
      <c r="EY36" s="74"/>
      <c r="EZ36" s="74"/>
      <c r="FA36" s="74"/>
      <c r="FB36" s="74"/>
      <c r="FC36" s="74"/>
      <c r="FD36" s="74"/>
      <c r="FE36" s="74"/>
      <c r="FF36" s="74"/>
      <c r="FG36" s="74"/>
      <c r="FH36" s="74"/>
      <c r="FI36" s="74"/>
      <c r="FJ36" s="74"/>
      <c r="FK36" s="74"/>
      <c r="FL36" s="74"/>
      <c r="FM36" s="74"/>
      <c r="FN36" s="74"/>
      <c r="FO36" s="74"/>
      <c r="FP36" s="74"/>
      <c r="FQ36" s="74"/>
      <c r="FR36" s="74"/>
      <c r="FS36" s="74"/>
      <c r="FT36" s="74"/>
      <c r="FU36" s="74"/>
      <c r="FV36" s="74"/>
      <c r="FW36" s="74"/>
      <c r="FX36" s="74"/>
      <c r="FY36" s="74"/>
      <c r="FZ36" s="74"/>
      <c r="GA36" s="74"/>
      <c r="GB36" s="74"/>
      <c r="GC36" s="74"/>
      <c r="GD36" s="74"/>
      <c r="GE36" s="74"/>
      <c r="GF36" s="74"/>
      <c r="GG36" s="74"/>
      <c r="GH36" s="74"/>
      <c r="GI36" s="74"/>
      <c r="GJ36" s="74"/>
      <c r="GK36" s="74"/>
      <c r="GL36" s="74"/>
      <c r="GM36" s="74"/>
      <c r="GN36" s="74"/>
      <c r="GO36" s="74"/>
      <c r="GP36" s="74"/>
      <c r="GQ36" s="74"/>
      <c r="GR36" s="74"/>
      <c r="GS36" s="74"/>
      <c r="GT36" s="74"/>
      <c r="GU36" s="74"/>
      <c r="GV36" s="74"/>
      <c r="GW36" s="74"/>
      <c r="GX36" s="74"/>
      <c r="GY36" s="74"/>
      <c r="GZ36" s="74"/>
      <c r="HA36" s="74"/>
      <c r="HB36" s="74"/>
      <c r="HC36" s="74"/>
      <c r="HD36" s="74"/>
      <c r="HE36" s="74"/>
      <c r="HF36" s="74"/>
      <c r="HG36" s="74"/>
      <c r="HH36" s="74"/>
      <c r="HI36" s="74"/>
      <c r="HJ36" s="74"/>
      <c r="HK36" s="74"/>
      <c r="HL36" s="74"/>
      <c r="HM36" s="74"/>
      <c r="HN36" s="74"/>
      <c r="HO36" s="74"/>
      <c r="HP36" s="74"/>
      <c r="HQ36" s="74"/>
      <c r="HR36" s="74"/>
      <c r="HS36" s="74"/>
      <c r="HT36" s="74"/>
      <c r="HU36" s="74"/>
      <c r="HV36" s="74"/>
      <c r="HW36" s="74"/>
      <c r="HX36" s="74"/>
      <c r="HY36" s="74"/>
      <c r="HZ36" s="74"/>
      <c r="IA36" s="74"/>
      <c r="IB36" s="74"/>
      <c r="IC36" s="74"/>
      <c r="ID36" s="74"/>
      <c r="IE36" s="74"/>
      <c r="IF36" s="74"/>
      <c r="IG36" s="74"/>
      <c r="IH36" s="74"/>
      <c r="II36" s="74"/>
      <c r="IJ36" s="74"/>
      <c r="IK36" s="74"/>
      <c r="IL36" s="74"/>
      <c r="IM36" s="74"/>
      <c r="IN36" s="74"/>
      <c r="IO36" s="74"/>
      <c r="IP36" s="74"/>
      <c r="IQ36" s="74"/>
      <c r="IR36" s="74"/>
      <c r="IS36" s="74"/>
      <c r="IT36" s="74"/>
      <c r="IU36" s="74"/>
      <c r="IV36" s="74"/>
      <c r="IW36" s="74"/>
      <c r="IX36" s="74"/>
      <c r="IY36" s="74"/>
      <c r="IZ36" s="74"/>
      <c r="JA36" s="74"/>
      <c r="JB36" s="74"/>
      <c r="JC36" s="74"/>
      <c r="JD36" s="74"/>
      <c r="JE36" s="74"/>
      <c r="JF36" s="74"/>
      <c r="JG36" s="74"/>
      <c r="JH36" s="74"/>
      <c r="JI36" s="74"/>
      <c r="JJ36" s="74"/>
      <c r="JK36" s="74"/>
      <c r="JL36" s="74"/>
      <c r="JM36" s="74"/>
      <c r="JN36" s="74"/>
      <c r="JO36" s="74"/>
      <c r="JP36" s="74"/>
      <c r="JQ36" s="74"/>
      <c r="JR36" s="74"/>
      <c r="JS36" s="74"/>
      <c r="JT36" s="74"/>
      <c r="JU36" s="74"/>
      <c r="JV36" s="74"/>
      <c r="JW36" s="74"/>
      <c r="JX36" s="74"/>
      <c r="JY36" s="74"/>
      <c r="JZ36" s="74"/>
      <c r="KA36" s="74"/>
      <c r="KB36" s="74"/>
      <c r="KC36" s="74"/>
      <c r="KD36" s="74"/>
      <c r="KE36" s="74"/>
      <c r="KF36" s="74"/>
      <c r="KG36" s="74"/>
      <c r="KH36" s="74"/>
      <c r="KI36" s="74"/>
      <c r="KJ36" s="74"/>
      <c r="KK36" s="74"/>
      <c r="KL36" s="74"/>
      <c r="KM36" s="74"/>
      <c r="KN36" s="74"/>
      <c r="KO36" s="74"/>
      <c r="KP36" s="74"/>
      <c r="KQ36" s="74"/>
      <c r="KR36" s="74"/>
      <c r="KS36" s="74"/>
      <c r="KT36" s="74"/>
      <c r="KU36" s="74"/>
      <c r="KV36" s="74"/>
      <c r="KW36" s="74"/>
      <c r="KX36" s="74"/>
      <c r="KY36" s="74"/>
      <c r="KZ36" s="74"/>
      <c r="LA36" s="74"/>
      <c r="LB36" s="74"/>
      <c r="LC36" s="74"/>
      <c r="LD36" s="74"/>
      <c r="LE36" s="74"/>
      <c r="LF36" s="74"/>
      <c r="LG36" s="74"/>
      <c r="LH36" s="74"/>
      <c r="LI36" s="74"/>
      <c r="LJ36" s="74"/>
      <c r="LK36" s="74"/>
      <c r="LL36" s="74"/>
      <c r="LM36" s="74"/>
      <c r="LN36" s="74"/>
      <c r="LO36" s="74"/>
      <c r="LP36" s="74"/>
      <c r="LQ36" s="74"/>
      <c r="LR36" s="74"/>
      <c r="LS36" s="74"/>
      <c r="LT36" s="74"/>
      <c r="LU36" s="74"/>
      <c r="LV36" s="74"/>
      <c r="LW36" s="74"/>
      <c r="LX36" s="74"/>
      <c r="LY36" s="74"/>
      <c r="LZ36" s="74"/>
      <c r="MA36" s="74"/>
      <c r="MB36" s="74"/>
      <c r="MC36" s="74"/>
      <c r="MD36" s="74"/>
      <c r="ME36" s="74"/>
      <c r="MF36" s="74"/>
      <c r="MG36" s="74"/>
      <c r="MH36" s="74"/>
      <c r="MI36" s="74"/>
      <c r="MJ36" s="74"/>
      <c r="MK36" s="74"/>
      <c r="ML36" s="74"/>
      <c r="MM36" s="74"/>
      <c r="MN36" s="74"/>
      <c r="MO36" s="74"/>
      <c r="MP36" s="74"/>
      <c r="MQ36" s="74"/>
      <c r="MR36" s="74"/>
      <c r="MS36" s="74"/>
      <c r="MT36" s="74"/>
      <c r="MU36" s="74"/>
      <c r="MV36" s="74"/>
      <c r="MW36" s="74"/>
      <c r="MX36" s="74"/>
      <c r="MY36" s="74"/>
      <c r="MZ36" s="74"/>
      <c r="NA36" s="74"/>
      <c r="NB36" s="74"/>
      <c r="NC36" s="74"/>
      <c r="ND36" s="74"/>
      <c r="NE36" s="74"/>
      <c r="NF36" s="74"/>
      <c r="NG36" s="74"/>
      <c r="NH36" s="74"/>
      <c r="NI36" s="74"/>
      <c r="NJ36" s="74"/>
      <c r="NK36" s="74"/>
      <c r="NL36" s="74"/>
      <c r="NM36" s="74"/>
      <c r="NN36" s="74"/>
      <c r="NO36" s="74"/>
      <c r="NP36" s="74"/>
      <c r="NQ36" s="74"/>
      <c r="NR36" s="74"/>
      <c r="NS36" s="74"/>
      <c r="NT36" s="74"/>
      <c r="NU36" s="74"/>
      <c r="NV36" s="74"/>
      <c r="NW36" s="74"/>
      <c r="NX36" s="74"/>
      <c r="NY36" s="74"/>
      <c r="NZ36" s="74"/>
      <c r="OA36" s="74"/>
      <c r="OB36" s="74"/>
      <c r="OC36" s="74"/>
      <c r="OD36" s="74"/>
      <c r="OE36" s="74"/>
      <c r="OF36" s="74"/>
      <c r="OG36" s="74"/>
      <c r="OH36" s="74"/>
      <c r="OI36" s="74"/>
      <c r="OJ36" s="74"/>
      <c r="OK36" s="74"/>
      <c r="OL36" s="74"/>
      <c r="OM36" s="74"/>
      <c r="ON36" s="74"/>
      <c r="OO36" s="74"/>
      <c r="OP36" s="74"/>
      <c r="OQ36" s="74"/>
      <c r="OR36" s="74"/>
      <c r="OS36" s="74"/>
      <c r="OT36" s="74"/>
      <c r="OU36" s="74"/>
      <c r="OV36" s="74"/>
      <c r="OW36" s="74"/>
      <c r="OX36" s="74"/>
      <c r="OY36" s="74"/>
      <c r="OZ36" s="74"/>
      <c r="PA36" s="74"/>
      <c r="PB36" s="74"/>
      <c r="PC36" s="74"/>
      <c r="PD36" s="74"/>
      <c r="PE36" s="74"/>
      <c r="PF36" s="74"/>
      <c r="PG36" s="74"/>
      <c r="PH36" s="74"/>
      <c r="PI36" s="74"/>
      <c r="PJ36" s="74"/>
      <c r="PK36" s="74"/>
      <c r="PL36" s="74"/>
      <c r="PM36" s="74"/>
      <c r="PN36" s="74"/>
      <c r="PO36" s="74"/>
      <c r="PP36" s="74"/>
      <c r="PQ36" s="74"/>
      <c r="PR36" s="74"/>
      <c r="PS36" s="74"/>
      <c r="PT36" s="74"/>
      <c r="PU36" s="74"/>
      <c r="PV36" s="74"/>
      <c r="PW36" s="74"/>
      <c r="PX36" s="74"/>
      <c r="PY36" s="74"/>
      <c r="PZ36" s="74"/>
      <c r="QA36" s="74"/>
      <c r="QB36" s="74"/>
      <c r="QC36" s="74"/>
      <c r="QD36" s="74"/>
      <c r="QE36" s="74"/>
      <c r="QF36" s="74"/>
      <c r="QG36" s="74"/>
      <c r="QH36" s="74"/>
      <c r="QI36" s="74"/>
      <c r="QJ36" s="74"/>
      <c r="QK36" s="74"/>
      <c r="QL36" s="74"/>
      <c r="QM36" s="74"/>
      <c r="QN36" s="74"/>
      <c r="QO36" s="74"/>
      <c r="QP36" s="74"/>
      <c r="QQ36" s="74"/>
      <c r="QR36" s="74"/>
      <c r="QS36" s="74"/>
      <c r="QT36" s="74"/>
      <c r="QU36" s="74"/>
      <c r="QV36" s="74"/>
      <c r="QW36" s="74"/>
      <c r="QX36" s="74"/>
      <c r="QY36" s="74"/>
      <c r="QZ36" s="74"/>
      <c r="RA36" s="74"/>
      <c r="RB36" s="74"/>
      <c r="RC36" s="74"/>
      <c r="RD36" s="74"/>
      <c r="RE36" s="74"/>
      <c r="RF36" s="74"/>
      <c r="RG36" s="74"/>
      <c r="RH36" s="74"/>
      <c r="RI36" s="74"/>
      <c r="RJ36" s="74"/>
      <c r="RK36" s="74"/>
      <c r="RL36" s="74"/>
      <c r="RM36" s="74"/>
      <c r="RN36" s="74"/>
      <c r="RO36" s="74"/>
      <c r="RP36" s="74"/>
      <c r="RQ36" s="74"/>
      <c r="RR36" s="74"/>
      <c r="RS36" s="74"/>
      <c r="RT36" s="74"/>
      <c r="RU36" s="74"/>
      <c r="RV36" s="74"/>
      <c r="RW36" s="74"/>
      <c r="RX36" s="74"/>
      <c r="RY36" s="74"/>
      <c r="RZ36" s="74"/>
      <c r="SA36" s="74"/>
      <c r="SB36" s="74"/>
      <c r="SC36" s="74"/>
      <c r="SD36" s="74"/>
      <c r="SE36" s="74"/>
      <c r="SF36" s="74"/>
      <c r="SG36" s="74"/>
      <c r="SH36" s="74"/>
      <c r="SI36" s="74"/>
      <c r="SJ36" s="74"/>
      <c r="SK36" s="74"/>
      <c r="SL36" s="74"/>
      <c r="SM36" s="74"/>
      <c r="SN36" s="74"/>
      <c r="SO36" s="74"/>
      <c r="SP36" s="74"/>
      <c r="SQ36" s="74"/>
      <c r="SR36" s="74"/>
      <c r="SS36" s="74"/>
      <c r="ST36" s="74"/>
      <c r="SU36" s="74"/>
      <c r="SV36" s="74"/>
      <c r="SW36" s="74"/>
      <c r="SX36" s="74"/>
      <c r="SY36" s="74"/>
      <c r="SZ36" s="74"/>
      <c r="TA36" s="74"/>
      <c r="TB36" s="74"/>
      <c r="TC36" s="74"/>
      <c r="TD36" s="74"/>
      <c r="TE36" s="74"/>
      <c r="TF36" s="74"/>
      <c r="TG36" s="74"/>
      <c r="TH36" s="74"/>
      <c r="TI36" s="74"/>
      <c r="TJ36" s="74"/>
      <c r="TK36" s="74"/>
      <c r="TL36" s="74"/>
      <c r="TM36" s="74"/>
      <c r="TN36" s="74"/>
      <c r="TO36" s="74"/>
      <c r="TP36" s="74"/>
      <c r="TQ36" s="74"/>
      <c r="TR36" s="74"/>
      <c r="TS36" s="74"/>
      <c r="TT36" s="74"/>
      <c r="TU36" s="74"/>
      <c r="TV36" s="74"/>
      <c r="TW36" s="74"/>
      <c r="TX36" s="74"/>
      <c r="TY36" s="74"/>
      <c r="TZ36" s="74"/>
      <c r="UA36" s="74"/>
      <c r="UB36" s="74"/>
      <c r="UC36" s="74"/>
      <c r="UD36" s="74"/>
      <c r="UE36" s="74"/>
      <c r="UF36" s="74"/>
      <c r="UG36" s="74"/>
      <c r="UH36" s="74"/>
      <c r="UI36" s="74"/>
      <c r="UJ36" s="74"/>
      <c r="UK36" s="74"/>
      <c r="UL36" s="74"/>
      <c r="UM36" s="74"/>
      <c r="UN36" s="74"/>
      <c r="UO36" s="74"/>
      <c r="UP36" s="74"/>
      <c r="UQ36" s="74"/>
      <c r="UR36" s="74"/>
      <c r="US36" s="74"/>
      <c r="UT36" s="74"/>
      <c r="UU36" s="74"/>
      <c r="UV36" s="74"/>
      <c r="UW36" s="74"/>
      <c r="UX36" s="74"/>
      <c r="UY36" s="74"/>
      <c r="UZ36" s="74"/>
      <c r="VA36" s="74"/>
      <c r="VB36" s="74"/>
      <c r="VC36" s="74"/>
      <c r="VD36" s="74"/>
      <c r="VE36" s="74"/>
      <c r="VF36" s="74"/>
      <c r="VG36" s="74"/>
      <c r="VH36" s="74"/>
      <c r="VI36" s="74"/>
      <c r="VJ36" s="74"/>
      <c r="VK36" s="74"/>
      <c r="VL36" s="74"/>
      <c r="VM36" s="74"/>
      <c r="VN36" s="74"/>
      <c r="VO36" s="74"/>
      <c r="VP36" s="74"/>
      <c r="VQ36" s="74"/>
      <c r="VR36" s="74"/>
      <c r="VS36" s="74"/>
      <c r="VT36" s="74"/>
      <c r="VU36" s="74"/>
      <c r="VV36" s="74"/>
      <c r="VW36" s="74"/>
      <c r="VX36" s="74"/>
      <c r="VY36" s="74"/>
      <c r="VZ36" s="74"/>
      <c r="WA36" s="74"/>
      <c r="WB36" s="74"/>
      <c r="WC36" s="74"/>
      <c r="WD36" s="74"/>
      <c r="WE36" s="74"/>
      <c r="WF36" s="74"/>
      <c r="WG36" s="74"/>
      <c r="WH36" s="74"/>
      <c r="WI36" s="74"/>
      <c r="WJ36" s="74"/>
      <c r="WK36" s="74"/>
      <c r="WL36" s="74"/>
      <c r="WM36" s="74"/>
      <c r="WN36" s="74"/>
      <c r="WO36" s="74"/>
      <c r="WP36" s="74"/>
      <c r="WQ36" s="74"/>
      <c r="WR36" s="74"/>
      <c r="WS36" s="74"/>
      <c r="WT36" s="74"/>
      <c r="WU36" s="74"/>
      <c r="WV36" s="74"/>
      <c r="WW36" s="74"/>
      <c r="WX36" s="74"/>
      <c r="WY36" s="74"/>
      <c r="WZ36" s="74"/>
      <c r="XA36" s="74"/>
      <c r="XB36" s="74"/>
      <c r="XC36" s="74"/>
      <c r="XD36" s="74"/>
      <c r="XE36" s="74"/>
      <c r="XF36" s="74"/>
      <c r="XG36" s="74"/>
      <c r="XH36" s="74"/>
      <c r="XI36" s="74"/>
      <c r="XJ36" s="74"/>
      <c r="XK36" s="74"/>
      <c r="XL36" s="74"/>
      <c r="XM36" s="74"/>
      <c r="XN36" s="74"/>
      <c r="XO36" s="74"/>
      <c r="XP36" s="74"/>
      <c r="XQ36" s="74"/>
      <c r="XR36" s="74"/>
      <c r="XS36" s="74"/>
      <c r="XT36" s="74"/>
      <c r="XU36" s="74"/>
      <c r="XV36" s="74"/>
      <c r="XW36" s="74"/>
      <c r="XX36" s="74"/>
      <c r="XY36" s="74"/>
      <c r="XZ36" s="74"/>
      <c r="YA36" s="74"/>
      <c r="YB36" s="74"/>
      <c r="YC36" s="74"/>
      <c r="YD36" s="74"/>
      <c r="YE36" s="74"/>
      <c r="YF36" s="74"/>
      <c r="YG36" s="74"/>
      <c r="YH36" s="74"/>
      <c r="YI36" s="74"/>
      <c r="YJ36" s="74"/>
      <c r="YK36" s="74"/>
      <c r="YL36" s="74"/>
      <c r="YM36" s="74"/>
      <c r="YN36" s="74"/>
      <c r="YO36" s="74"/>
      <c r="YP36" s="74"/>
      <c r="YQ36" s="74"/>
      <c r="YR36" s="74"/>
      <c r="YS36" s="74"/>
      <c r="YT36" s="74"/>
      <c r="YU36" s="74"/>
      <c r="YV36" s="74"/>
      <c r="YW36" s="74"/>
      <c r="YX36" s="74"/>
      <c r="YY36" s="74"/>
      <c r="YZ36" s="74"/>
      <c r="ZA36" s="74"/>
      <c r="ZB36" s="74"/>
      <c r="ZC36" s="74"/>
      <c r="ZD36" s="74"/>
      <c r="ZE36" s="74"/>
      <c r="ZF36" s="74"/>
      <c r="ZG36" s="74"/>
      <c r="ZH36" s="74"/>
      <c r="ZI36" s="74"/>
      <c r="ZJ36" s="74"/>
      <c r="ZK36" s="74"/>
      <c r="ZL36" s="74"/>
      <c r="ZM36" s="74"/>
      <c r="ZN36" s="74"/>
      <c r="ZO36" s="74"/>
      <c r="ZP36" s="74"/>
      <c r="ZQ36" s="74"/>
      <c r="ZR36" s="74"/>
      <c r="ZS36" s="74"/>
      <c r="ZT36" s="74"/>
      <c r="ZU36" s="74"/>
      <c r="ZV36" s="74"/>
      <c r="ZW36" s="74"/>
      <c r="ZX36" s="74"/>
      <c r="ZY36" s="74"/>
      <c r="ZZ36" s="74"/>
      <c r="AAA36" s="74"/>
      <c r="AAB36" s="74"/>
      <c r="AAC36" s="74"/>
      <c r="AAD36" s="74"/>
      <c r="AAE36" s="74"/>
      <c r="AAF36" s="74"/>
      <c r="AAG36" s="74"/>
      <c r="AAH36" s="74"/>
      <c r="AAI36" s="74"/>
      <c r="AAJ36" s="74"/>
      <c r="AAK36" s="74"/>
      <c r="AAL36" s="74"/>
      <c r="AAM36" s="74"/>
      <c r="AAN36" s="74"/>
      <c r="AAO36" s="74"/>
      <c r="AAP36" s="74"/>
      <c r="AAQ36" s="74"/>
      <c r="AAR36" s="74"/>
      <c r="AAS36" s="74"/>
      <c r="AAT36" s="74"/>
      <c r="AAU36" s="74"/>
      <c r="AAV36" s="74"/>
      <c r="AAW36" s="74"/>
      <c r="AAX36" s="74"/>
      <c r="AAY36" s="74"/>
      <c r="AAZ36" s="74"/>
      <c r="ABA36" s="74"/>
      <c r="ABB36" s="74"/>
      <c r="ABC36" s="74"/>
      <c r="ABD36" s="74"/>
      <c r="ABE36" s="74"/>
      <c r="ABF36" s="74"/>
      <c r="ABG36" s="74"/>
      <c r="ABH36" s="74"/>
      <c r="ABI36" s="74"/>
      <c r="ABJ36" s="74"/>
      <c r="ABK36" s="74"/>
      <c r="ABL36" s="74"/>
      <c r="ABM36" s="74"/>
      <c r="ABN36" s="74"/>
      <c r="ABO36" s="74"/>
      <c r="ABP36" s="74"/>
      <c r="ABQ36" s="74"/>
      <c r="ABR36" s="74"/>
      <c r="ABS36" s="74"/>
      <c r="ABT36" s="74"/>
      <c r="ABU36" s="74"/>
      <c r="ABV36" s="74"/>
      <c r="ABW36" s="74"/>
      <c r="ABX36" s="74"/>
      <c r="ABY36" s="74"/>
      <c r="ABZ36" s="74"/>
      <c r="ACA36" s="74"/>
      <c r="ACB36" s="74"/>
      <c r="ACC36" s="74"/>
      <c r="ACD36" s="74"/>
      <c r="ACE36" s="74"/>
      <c r="ACF36" s="74"/>
      <c r="ACG36" s="74"/>
      <c r="ACH36" s="74"/>
      <c r="ACI36" s="74"/>
      <c r="ACJ36" s="74"/>
      <c r="ACK36" s="74"/>
      <c r="ACL36" s="74"/>
      <c r="ACM36" s="74"/>
      <c r="ACN36" s="74"/>
      <c r="ACO36" s="74"/>
      <c r="ACP36" s="74"/>
      <c r="ACQ36" s="74"/>
      <c r="ACR36" s="74"/>
      <c r="ACS36" s="74"/>
      <c r="ACT36" s="74"/>
      <c r="ACU36" s="74"/>
      <c r="ACV36" s="74"/>
      <c r="ACW36" s="74"/>
      <c r="ACX36" s="74"/>
      <c r="ACY36" s="74"/>
      <c r="ACZ36" s="74"/>
      <c r="ADA36" s="74"/>
      <c r="ADB36" s="74"/>
      <c r="ADC36" s="74"/>
      <c r="ADD36" s="74"/>
      <c r="ADE36" s="74"/>
      <c r="ADF36" s="74"/>
      <c r="ADG36" s="74"/>
      <c r="ADH36" s="74"/>
      <c r="ADI36" s="74"/>
      <c r="ADJ36" s="74"/>
      <c r="ADK36" s="74"/>
      <c r="ADL36" s="74"/>
      <c r="ADM36" s="74"/>
      <c r="ADN36" s="74"/>
      <c r="ADO36" s="74"/>
      <c r="ADP36" s="74"/>
      <c r="ADQ36" s="74"/>
      <c r="ADR36" s="74"/>
      <c r="ADS36" s="74"/>
      <c r="ADT36" s="74"/>
      <c r="ADU36" s="74"/>
      <c r="ADV36" s="74"/>
      <c r="ADW36" s="74"/>
      <c r="ADX36" s="74"/>
      <c r="ADY36" s="74"/>
      <c r="ADZ36" s="74"/>
      <c r="AEA36" s="74"/>
      <c r="AEB36" s="74"/>
      <c r="AEC36" s="74"/>
      <c r="AED36" s="74"/>
      <c r="AEE36" s="74"/>
      <c r="AEF36" s="74"/>
      <c r="AEG36" s="74"/>
      <c r="AEH36" s="74"/>
      <c r="AEI36" s="74"/>
      <c r="AEJ36" s="74"/>
      <c r="AEK36" s="74"/>
      <c r="AEL36" s="74"/>
      <c r="AEM36" s="74"/>
      <c r="AEN36" s="74"/>
      <c r="AEO36" s="74"/>
      <c r="AEP36" s="74"/>
      <c r="AEQ36" s="74"/>
      <c r="AER36" s="74"/>
      <c r="AES36" s="74"/>
      <c r="AET36" s="74"/>
      <c r="AEU36" s="74"/>
      <c r="AEV36" s="74"/>
      <c r="AEW36" s="74"/>
      <c r="AEX36" s="74"/>
      <c r="AEY36" s="74"/>
      <c r="AEZ36" s="74"/>
      <c r="AFA36" s="74"/>
      <c r="AFB36" s="74"/>
      <c r="AFC36" s="74"/>
      <c r="AFD36" s="74"/>
      <c r="AFE36" s="74"/>
      <c r="AFF36" s="74"/>
      <c r="AFG36" s="74"/>
      <c r="AFH36" s="74"/>
      <c r="AFI36" s="74"/>
      <c r="AFJ36" s="74"/>
      <c r="AFK36" s="74"/>
      <c r="AFL36" s="74"/>
      <c r="AFM36" s="74"/>
      <c r="AFN36" s="74"/>
      <c r="AFO36" s="74"/>
      <c r="AFP36" s="74"/>
      <c r="AFQ36" s="74"/>
      <c r="AFR36" s="74"/>
      <c r="AFS36" s="74"/>
      <c r="AFT36" s="74"/>
      <c r="AFU36" s="74"/>
      <c r="AFV36" s="74"/>
      <c r="AFW36" s="74"/>
      <c r="AFX36" s="74"/>
      <c r="AFY36" s="74"/>
      <c r="AFZ36" s="74"/>
      <c r="AGA36" s="74"/>
      <c r="AGB36" s="74"/>
      <c r="AGC36" s="74"/>
      <c r="AGD36" s="74"/>
      <c r="AGE36" s="74"/>
      <c r="AGF36" s="74"/>
      <c r="AGG36" s="74"/>
      <c r="AGH36" s="74"/>
      <c r="AGI36" s="74"/>
      <c r="AGJ36" s="74"/>
      <c r="AGK36" s="74"/>
      <c r="AGL36" s="74"/>
      <c r="AGM36" s="74"/>
      <c r="AGN36" s="74"/>
      <c r="AGO36" s="74"/>
      <c r="AGP36" s="74"/>
      <c r="AGQ36" s="74"/>
      <c r="AGR36" s="74"/>
      <c r="AGS36" s="74"/>
      <c r="AGT36" s="74"/>
      <c r="AGU36" s="74"/>
      <c r="AGV36" s="74"/>
      <c r="AGW36" s="74"/>
      <c r="AGX36" s="74"/>
      <c r="AGY36" s="74"/>
      <c r="AGZ36" s="74"/>
      <c r="AHA36" s="74"/>
      <c r="AHB36" s="74"/>
      <c r="AHC36" s="74"/>
      <c r="AHD36" s="74"/>
      <c r="AHE36" s="74"/>
      <c r="AHF36" s="74"/>
      <c r="AHG36" s="74"/>
      <c r="AHH36" s="74"/>
      <c r="AHI36" s="74"/>
      <c r="AHJ36" s="74"/>
      <c r="AHK36" s="74"/>
      <c r="AHL36" s="74"/>
      <c r="AHM36" s="74"/>
      <c r="AHN36" s="74"/>
      <c r="AHO36" s="74"/>
      <c r="AHP36" s="74"/>
      <c r="AHQ36" s="74"/>
      <c r="AHR36" s="74"/>
      <c r="AHS36" s="74"/>
      <c r="AHT36" s="74"/>
      <c r="AHU36" s="74"/>
      <c r="AHV36" s="74"/>
      <c r="AHW36" s="74"/>
      <c r="AHX36" s="74"/>
      <c r="AHY36" s="74"/>
      <c r="AHZ36" s="74"/>
      <c r="AIA36" s="74"/>
      <c r="AIB36" s="74"/>
      <c r="AIC36" s="74"/>
      <c r="AID36" s="74"/>
      <c r="AIE36" s="74"/>
      <c r="AIF36" s="74"/>
      <c r="AIG36" s="74"/>
      <c r="AIH36" s="74"/>
      <c r="AII36" s="74"/>
      <c r="AIJ36" s="74"/>
      <c r="AIK36" s="74"/>
      <c r="AIL36" s="74"/>
      <c r="AIM36" s="74"/>
      <c r="AIN36" s="74"/>
      <c r="AIO36" s="74"/>
      <c r="AIP36" s="74"/>
      <c r="AIQ36" s="74"/>
      <c r="AIR36" s="74"/>
      <c r="AIS36" s="74"/>
      <c r="AIT36" s="74"/>
      <c r="AIU36" s="74"/>
      <c r="AIV36" s="74"/>
      <c r="AIW36" s="74"/>
      <c r="AIX36" s="74"/>
      <c r="AIY36" s="74"/>
      <c r="AIZ36" s="74"/>
      <c r="AJA36" s="74"/>
      <c r="AJB36" s="74"/>
      <c r="AJC36" s="74"/>
      <c r="AJD36" s="74"/>
      <c r="AJE36" s="74"/>
      <c r="AJF36" s="74"/>
      <c r="AJG36" s="74"/>
      <c r="AJH36" s="74"/>
      <c r="AJI36" s="74"/>
      <c r="AJJ36" s="74"/>
      <c r="AJK36" s="74"/>
      <c r="AJL36" s="74"/>
      <c r="AJM36" s="74"/>
      <c r="AJN36" s="74"/>
      <c r="AJO36" s="74"/>
      <c r="AJP36" s="74"/>
      <c r="AJQ36" s="74"/>
      <c r="AJR36" s="74"/>
      <c r="AJS36" s="74"/>
      <c r="AJT36" s="74"/>
      <c r="AJU36" s="74"/>
      <c r="AJV36" s="74"/>
      <c r="AJW36" s="74"/>
      <c r="AJX36" s="74"/>
      <c r="AJY36" s="74"/>
      <c r="AJZ36" s="74"/>
      <c r="AKA36" s="74"/>
      <c r="AKB36" s="74"/>
      <c r="AKC36" s="74"/>
      <c r="AKD36" s="74"/>
      <c r="AKE36" s="74"/>
      <c r="AKF36" s="74"/>
      <c r="AKG36" s="74"/>
      <c r="AKH36" s="74"/>
      <c r="AKI36" s="74"/>
      <c r="AKJ36" s="74"/>
      <c r="AKK36" s="74"/>
      <c r="AKL36" s="74"/>
      <c r="AKM36" s="74"/>
      <c r="AKN36" s="74"/>
      <c r="AKO36" s="74"/>
      <c r="AKP36" s="74"/>
      <c r="AKQ36" s="74"/>
      <c r="AKR36" s="74"/>
      <c r="AKS36" s="74"/>
      <c r="AKT36" s="74"/>
      <c r="AKU36" s="74"/>
      <c r="AKV36" s="74"/>
      <c r="AKW36" s="74"/>
      <c r="AKX36" s="74"/>
      <c r="AKY36" s="74"/>
      <c r="AKZ36" s="74"/>
      <c r="ALA36" s="74"/>
      <c r="ALB36" s="74"/>
      <c r="ALC36" s="74"/>
      <c r="ALD36" s="74"/>
      <c r="ALE36" s="74"/>
      <c r="ALF36" s="74"/>
      <c r="ALG36" s="74"/>
      <c r="ALH36" s="74"/>
      <c r="ALI36" s="74"/>
      <c r="ALJ36" s="74"/>
      <c r="ALK36" s="74"/>
      <c r="ALL36" s="74"/>
      <c r="ALM36" s="74"/>
      <c r="ALN36" s="74"/>
      <c r="ALO36" s="74"/>
      <c r="ALP36" s="74"/>
      <c r="ALQ36" s="74"/>
      <c r="ALR36" s="74"/>
      <c r="ALS36" s="74"/>
      <c r="ALT36" s="74"/>
      <c r="ALU36" s="74"/>
      <c r="ALV36" s="74"/>
      <c r="ALW36" s="74"/>
      <c r="ALX36" s="74"/>
      <c r="ALY36" s="74"/>
      <c r="ALZ36" s="74"/>
      <c r="AMA36" s="74"/>
      <c r="AMB36" s="74"/>
      <c r="AMC36" s="74"/>
      <c r="AMD36" s="74"/>
      <c r="AME36" s="74"/>
      <c r="AMF36" s="74"/>
      <c r="AMG36" s="74"/>
      <c r="AMH36" s="74"/>
      <c r="AMI36" s="74"/>
      <c r="AMJ36" s="74"/>
    </row>
    <row r="37" spans="1:1024">
      <c r="A37" s="127" t="s">
        <v>154</v>
      </c>
    </row>
    <row r="40" spans="1:1024" s="74" customFormat="1"/>
  </sheetData>
  <mergeCells count="6">
    <mergeCell ref="A7:H7"/>
    <mergeCell ref="B1:C1"/>
    <mergeCell ref="A2:H2"/>
    <mergeCell ref="A3:H3"/>
    <mergeCell ref="A5:H5"/>
    <mergeCell ref="A6:H6"/>
  </mergeCells>
  <pageMargins left="0.89015748031496089" right="0.32007874015748011" top="0.74370078740157508" bottom="1.1417322834645671" header="0.35000000000000003" footer="0.74803149606299213"/>
  <pageSetup paperSize="9" scale="8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I33"/>
  <sheetViews>
    <sheetView workbookViewId="0">
      <selection activeCell="M13" sqref="M13"/>
    </sheetView>
  </sheetViews>
  <sheetFormatPr defaultRowHeight="15"/>
  <cols>
    <col min="1" max="1" width="33.5" style="74" customWidth="1"/>
    <col min="2" max="4" width="13" style="74" customWidth="1"/>
    <col min="5" max="5" width="17" style="74" customWidth="1"/>
    <col min="6" max="1023" width="8.75" style="74" customWidth="1"/>
    <col min="1024" max="1024" width="9" style="59" customWidth="1"/>
    <col min="1025" max="16384" width="9" style="59"/>
  </cols>
  <sheetData>
    <row r="1" spans="1:8" ht="15.75">
      <c r="A1" s="87"/>
      <c r="B1" s="247" t="s">
        <v>185</v>
      </c>
      <c r="C1" s="247"/>
      <c r="D1" s="247"/>
      <c r="E1" s="247"/>
    </row>
    <row r="2" spans="1:8" ht="15.75">
      <c r="A2" s="88"/>
    </row>
    <row r="3" spans="1:8" ht="15.75">
      <c r="A3" s="248" t="s">
        <v>1</v>
      </c>
      <c r="B3" s="248"/>
      <c r="C3" s="248"/>
      <c r="D3" s="248"/>
      <c r="E3" s="248"/>
    </row>
    <row r="4" spans="1:8" ht="15.75">
      <c r="A4" s="248" t="s">
        <v>186</v>
      </c>
      <c r="B4" s="248"/>
      <c r="C4" s="248"/>
      <c r="D4" s="248"/>
      <c r="E4" s="248"/>
    </row>
    <row r="5" spans="1:8" ht="15.75">
      <c r="A5" s="248" t="s">
        <v>155</v>
      </c>
      <c r="B5" s="248"/>
      <c r="C5" s="248"/>
      <c r="D5" s="248"/>
      <c r="E5" s="248"/>
      <c r="H5" s="59"/>
    </row>
    <row r="6" spans="1:8" ht="15.75">
      <c r="A6" s="89"/>
      <c r="H6" s="59"/>
    </row>
    <row r="7" spans="1:8" ht="15.75" customHeight="1">
      <c r="A7" s="249" t="s">
        <v>187</v>
      </c>
      <c r="B7" s="249"/>
      <c r="C7" s="249"/>
      <c r="D7" s="249"/>
      <c r="E7" s="249"/>
    </row>
    <row r="8" spans="1:8">
      <c r="A8" s="90"/>
      <c r="H8" s="59"/>
    </row>
    <row r="9" spans="1:8" ht="16.5" thickBot="1">
      <c r="B9" s="91"/>
      <c r="C9" s="91"/>
      <c r="D9" s="91"/>
      <c r="E9" s="92"/>
    </row>
    <row r="10" spans="1:8" ht="33" customHeight="1" thickTop="1">
      <c r="A10" s="93" t="s">
        <v>6</v>
      </c>
      <c r="B10" s="119" t="s">
        <v>145</v>
      </c>
      <c r="C10" s="166" t="s">
        <v>148</v>
      </c>
      <c r="D10" s="167" t="s">
        <v>148</v>
      </c>
      <c r="E10" s="120" t="s">
        <v>88</v>
      </c>
    </row>
    <row r="11" spans="1:8" ht="15.75">
      <c r="A11" s="94" t="s">
        <v>89</v>
      </c>
      <c r="B11" s="95" t="s">
        <v>90</v>
      </c>
      <c r="C11" s="95" t="s">
        <v>90</v>
      </c>
      <c r="D11" s="95" t="s">
        <v>182</v>
      </c>
      <c r="E11" s="168"/>
    </row>
    <row r="12" spans="1:8" ht="33.75" customHeight="1" thickBot="1">
      <c r="A12" s="96"/>
      <c r="B12" s="97" t="s">
        <v>91</v>
      </c>
      <c r="C12" s="97" t="s">
        <v>91</v>
      </c>
      <c r="D12" s="169" t="s">
        <v>183</v>
      </c>
      <c r="E12" s="170"/>
    </row>
    <row r="13" spans="1:8" ht="47.25" customHeight="1" thickTop="1">
      <c r="A13" s="171" t="s">
        <v>144</v>
      </c>
      <c r="B13" s="172">
        <f>SUM(B14:B16)</f>
        <v>43</v>
      </c>
      <c r="C13" s="172">
        <f>SUM(C14:C16)</f>
        <v>43</v>
      </c>
      <c r="D13" s="172">
        <f>D14+D15+D16</f>
        <v>41</v>
      </c>
      <c r="E13" s="173">
        <v>0</v>
      </c>
    </row>
    <row r="14" spans="1:8" ht="19.5" customHeight="1">
      <c r="A14" s="99" t="s">
        <v>92</v>
      </c>
      <c r="B14" s="100">
        <v>8</v>
      </c>
      <c r="C14" s="101">
        <v>8</v>
      </c>
      <c r="D14" s="101">
        <v>8</v>
      </c>
      <c r="E14" s="174">
        <v>0</v>
      </c>
    </row>
    <row r="15" spans="1:8" ht="21.75" customHeight="1">
      <c r="A15" s="99" t="s">
        <v>93</v>
      </c>
      <c r="B15" s="100">
        <v>16</v>
      </c>
      <c r="C15" s="101">
        <v>16</v>
      </c>
      <c r="D15" s="101">
        <v>15</v>
      </c>
      <c r="E15" s="174">
        <v>0</v>
      </c>
    </row>
    <row r="16" spans="1:8" ht="19.5" customHeight="1">
      <c r="A16" s="99" t="s">
        <v>94</v>
      </c>
      <c r="B16" s="100">
        <v>19</v>
      </c>
      <c r="C16" s="101">
        <v>19</v>
      </c>
      <c r="D16" s="101">
        <v>18</v>
      </c>
      <c r="E16" s="174">
        <v>0</v>
      </c>
    </row>
    <row r="17" spans="1:5" ht="37.5" customHeight="1">
      <c r="A17" s="102" t="s">
        <v>87</v>
      </c>
      <c r="B17" s="98">
        <v>141</v>
      </c>
      <c r="C17" s="98">
        <f>SUM(C18:C28)</f>
        <v>146</v>
      </c>
      <c r="D17" s="98">
        <f>SUM(D18:D30)</f>
        <v>122</v>
      </c>
      <c r="E17" s="175">
        <f>SUM(E18:E28)</f>
        <v>1</v>
      </c>
    </row>
    <row r="18" spans="1:5" ht="33.75" customHeight="1">
      <c r="A18" s="99" t="s">
        <v>95</v>
      </c>
      <c r="B18" s="100">
        <v>43</v>
      </c>
      <c r="C18" s="101">
        <v>43</v>
      </c>
      <c r="D18" s="101">
        <v>37</v>
      </c>
      <c r="E18" s="174">
        <v>1</v>
      </c>
    </row>
    <row r="19" spans="1:5" ht="21" customHeight="1">
      <c r="A19" s="99" t="s">
        <v>96</v>
      </c>
      <c r="B19" s="100">
        <v>28</v>
      </c>
      <c r="C19" s="101">
        <v>28</v>
      </c>
      <c r="D19" s="101">
        <v>24</v>
      </c>
      <c r="E19" s="174">
        <v>0</v>
      </c>
    </row>
    <row r="20" spans="1:5" ht="19.5" customHeight="1">
      <c r="A20" s="99" t="s">
        <v>97</v>
      </c>
      <c r="B20" s="100"/>
      <c r="C20" s="101">
        <v>0</v>
      </c>
      <c r="D20" s="101">
        <v>0</v>
      </c>
      <c r="E20" s="174">
        <v>0</v>
      </c>
    </row>
    <row r="21" spans="1:5" ht="18" customHeight="1">
      <c r="A21" s="99" t="s">
        <v>98</v>
      </c>
      <c r="B21" s="100">
        <v>6</v>
      </c>
      <c r="C21" s="101">
        <v>6</v>
      </c>
      <c r="D21" s="101">
        <v>6</v>
      </c>
      <c r="E21" s="174">
        <v>0</v>
      </c>
    </row>
    <row r="22" spans="1:5" ht="18" customHeight="1">
      <c r="A22" s="99" t="s">
        <v>99</v>
      </c>
      <c r="B22" s="100">
        <v>16</v>
      </c>
      <c r="C22" s="101">
        <v>16</v>
      </c>
      <c r="D22" s="101">
        <v>15</v>
      </c>
      <c r="E22" s="174">
        <v>0</v>
      </c>
    </row>
    <row r="23" spans="1:5" ht="16.5" customHeight="1">
      <c r="A23" s="99" t="s">
        <v>100</v>
      </c>
      <c r="B23" s="100">
        <v>7</v>
      </c>
      <c r="C23" s="101">
        <v>7</v>
      </c>
      <c r="D23" s="101">
        <v>6</v>
      </c>
      <c r="E23" s="174">
        <v>0</v>
      </c>
    </row>
    <row r="24" spans="1:5" ht="18.75" customHeight="1">
      <c r="A24" s="99" t="s">
        <v>101</v>
      </c>
      <c r="B24" s="100">
        <v>2</v>
      </c>
      <c r="C24" s="101">
        <v>2</v>
      </c>
      <c r="D24" s="101">
        <v>1</v>
      </c>
      <c r="E24" s="174">
        <v>0</v>
      </c>
    </row>
    <row r="25" spans="1:5" ht="18" customHeight="1">
      <c r="A25" s="99" t="s">
        <v>102</v>
      </c>
      <c r="B25" s="100">
        <v>4</v>
      </c>
      <c r="C25" s="101">
        <v>4</v>
      </c>
      <c r="D25" s="101">
        <v>1</v>
      </c>
      <c r="E25" s="174">
        <v>0</v>
      </c>
    </row>
    <row r="26" spans="1:5" ht="18.75" customHeight="1">
      <c r="A26" s="108" t="s">
        <v>103</v>
      </c>
      <c r="B26" s="107">
        <v>30</v>
      </c>
      <c r="C26" s="106">
        <v>35</v>
      </c>
      <c r="D26" s="106">
        <v>27</v>
      </c>
      <c r="E26" s="176">
        <v>0</v>
      </c>
    </row>
    <row r="27" spans="1:5" ht="18" customHeight="1">
      <c r="A27" s="99" t="s">
        <v>104</v>
      </c>
      <c r="B27" s="103">
        <v>1</v>
      </c>
      <c r="C27" s="101">
        <v>1</v>
      </c>
      <c r="D27" s="101">
        <v>1</v>
      </c>
      <c r="E27" s="174">
        <v>0</v>
      </c>
    </row>
    <row r="28" spans="1:5" ht="17.25" customHeight="1">
      <c r="A28" s="113" t="s">
        <v>105</v>
      </c>
      <c r="B28" s="117">
        <v>4</v>
      </c>
      <c r="C28" s="115">
        <v>4</v>
      </c>
      <c r="D28" s="115">
        <v>4</v>
      </c>
      <c r="E28" s="177">
        <v>0</v>
      </c>
    </row>
    <row r="29" spans="1:5" ht="17.25" customHeight="1">
      <c r="A29" s="114" t="s">
        <v>8</v>
      </c>
      <c r="B29" s="118">
        <v>0</v>
      </c>
      <c r="C29" s="116">
        <v>0</v>
      </c>
      <c r="D29" s="116">
        <v>0</v>
      </c>
      <c r="E29" s="178">
        <v>0</v>
      </c>
    </row>
    <row r="30" spans="1:5" ht="17.25" customHeight="1">
      <c r="A30" s="179" t="s">
        <v>85</v>
      </c>
      <c r="B30" s="117">
        <v>0</v>
      </c>
      <c r="C30" s="115">
        <v>0</v>
      </c>
      <c r="D30" s="115">
        <v>0</v>
      </c>
      <c r="E30" s="177">
        <v>0</v>
      </c>
    </row>
    <row r="31" spans="1:5" ht="21.75" customHeight="1" thickBot="1">
      <c r="A31" s="180" t="s">
        <v>86</v>
      </c>
      <c r="B31" s="181">
        <f>SUM(B13+B17+B29)</f>
        <v>184</v>
      </c>
      <c r="C31" s="182">
        <f>C13+C17</f>
        <v>189</v>
      </c>
      <c r="D31" s="182">
        <f>D13+D17</f>
        <v>163</v>
      </c>
      <c r="E31" s="183">
        <f>SUM(E13+E17+E29)</f>
        <v>1</v>
      </c>
    </row>
    <row r="32" spans="1:5" ht="15.75" thickTop="1"/>
    <row r="33" spans="1:5">
      <c r="A33" s="127" t="s">
        <v>154</v>
      </c>
      <c r="B33" s="122"/>
      <c r="C33" s="129"/>
      <c r="D33" s="129"/>
      <c r="E33" s="123"/>
    </row>
  </sheetData>
  <mergeCells count="5">
    <mergeCell ref="A3:E3"/>
    <mergeCell ref="A4:E4"/>
    <mergeCell ref="A5:E5"/>
    <mergeCell ref="A7:E7"/>
    <mergeCell ref="B1:E1"/>
  </mergeCells>
  <pageMargins left="0.70000000000000007" right="0.70000000000000007" top="1.1437007874015752" bottom="1.1437007874015752" header="0.75000000000000011" footer="0.75000000000000011"/>
  <pageSetup paperSize="9" scale="90" fitToHeight="0"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election activeCell="E15" sqref="E15"/>
    </sheetView>
  </sheetViews>
  <sheetFormatPr defaultRowHeight="14.25"/>
  <cols>
    <col min="2" max="2" width="34.625" customWidth="1"/>
    <col min="3" max="3" width="13.625" customWidth="1"/>
    <col min="4" max="4" width="19" customWidth="1"/>
    <col min="5" max="5" width="18.125" customWidth="1"/>
    <col min="6" max="6" width="16.875" customWidth="1"/>
    <col min="7" max="7" width="16.875" style="157" customWidth="1"/>
    <col min="8" max="8" width="21.5" customWidth="1"/>
  </cols>
  <sheetData>
    <row r="1" spans="1:8" ht="15.75">
      <c r="E1" s="185" t="s">
        <v>189</v>
      </c>
      <c r="F1" s="184"/>
      <c r="G1" s="184"/>
    </row>
    <row r="3" spans="1:8" ht="15.75">
      <c r="A3" s="248" t="s">
        <v>1</v>
      </c>
      <c r="B3" s="248"/>
      <c r="C3" s="248"/>
      <c r="D3" s="248"/>
      <c r="E3" s="248"/>
      <c r="F3" s="248"/>
      <c r="G3" s="248"/>
      <c r="H3" s="248"/>
    </row>
    <row r="4" spans="1:8" ht="15.75">
      <c r="A4" s="248" t="s">
        <v>188</v>
      </c>
      <c r="B4" s="248"/>
      <c r="C4" s="248"/>
      <c r="D4" s="248"/>
      <c r="E4" s="248"/>
      <c r="F4" s="248"/>
      <c r="G4" s="248"/>
      <c r="H4" s="248"/>
    </row>
    <row r="5" spans="1:8" ht="15.75">
      <c r="A5" s="248" t="s">
        <v>155</v>
      </c>
      <c r="B5" s="248"/>
      <c r="C5" s="248"/>
      <c r="D5" s="248"/>
      <c r="E5" s="248"/>
      <c r="F5" s="248"/>
      <c r="G5" s="248"/>
      <c r="H5" s="248"/>
    </row>
    <row r="6" spans="1:8" ht="15">
      <c r="A6" s="250" t="s">
        <v>54</v>
      </c>
      <c r="B6" s="250"/>
      <c r="C6" s="250"/>
      <c r="D6" s="250"/>
      <c r="E6" s="250"/>
      <c r="F6" s="250"/>
      <c r="G6" s="250"/>
      <c r="H6" s="250"/>
    </row>
    <row r="8" spans="1:8" ht="30">
      <c r="A8" s="186" t="s">
        <v>190</v>
      </c>
      <c r="B8" s="186" t="s">
        <v>6</v>
      </c>
      <c r="C8" s="187" t="s">
        <v>191</v>
      </c>
      <c r="D8" s="186" t="s">
        <v>192</v>
      </c>
      <c r="E8" s="186" t="s">
        <v>193</v>
      </c>
      <c r="F8" s="186" t="s">
        <v>160</v>
      </c>
      <c r="G8" s="186" t="s">
        <v>199</v>
      </c>
      <c r="H8" s="187" t="s">
        <v>194</v>
      </c>
    </row>
    <row r="9" spans="1:8">
      <c r="A9" s="190" t="s">
        <v>197</v>
      </c>
      <c r="B9" s="190" t="s">
        <v>195</v>
      </c>
      <c r="C9" s="190"/>
      <c r="D9" s="191">
        <f>'CSGYK mérleg'!B34</f>
        <v>79200000</v>
      </c>
      <c r="E9" s="191">
        <v>79200000</v>
      </c>
      <c r="F9" s="191">
        <f>'CSGYK mérleg'!D34</f>
        <v>79200000</v>
      </c>
      <c r="G9" s="191">
        <v>79200000</v>
      </c>
      <c r="H9" s="191">
        <f>G9-F9</f>
        <v>0</v>
      </c>
    </row>
    <row r="10" spans="1:8">
      <c r="A10" s="190" t="s">
        <v>196</v>
      </c>
      <c r="B10" s="190" t="s">
        <v>198</v>
      </c>
      <c r="C10" s="192" t="s">
        <v>204</v>
      </c>
      <c r="D10" s="191">
        <f>'KESZI mérleg'!C38</f>
        <v>25576320</v>
      </c>
      <c r="E10" s="191">
        <f>'KESZI mérleg'!D38</f>
        <v>25150048</v>
      </c>
      <c r="F10" s="191">
        <f>'KESZI mérleg'!E38</f>
        <v>25150048</v>
      </c>
      <c r="G10" s="191">
        <f>F10+H10</f>
        <v>25393632</v>
      </c>
      <c r="H10" s="191">
        <v>243584</v>
      </c>
    </row>
    <row r="11" spans="1:8">
      <c r="A11" s="190" t="s">
        <v>200</v>
      </c>
      <c r="B11" s="190" t="s">
        <v>56</v>
      </c>
      <c r="C11" s="192" t="s">
        <v>205</v>
      </c>
      <c r="D11" s="191">
        <f>'KESZI mérleg'!C39</f>
        <v>35815000</v>
      </c>
      <c r="E11" s="191">
        <f>'KESZI mérleg'!D39</f>
        <v>28652000</v>
      </c>
      <c r="F11" s="191">
        <f>'KESZI mérleg'!E39</f>
        <v>28652000</v>
      </c>
      <c r="G11" s="191">
        <f>F11+H11</f>
        <v>28840500</v>
      </c>
      <c r="H11" s="191">
        <v>188500</v>
      </c>
    </row>
    <row r="12" spans="1:8">
      <c r="A12" s="190" t="s">
        <v>201</v>
      </c>
      <c r="B12" s="190" t="s">
        <v>219</v>
      </c>
      <c r="C12" s="192" t="s">
        <v>206</v>
      </c>
      <c r="D12" s="191">
        <f>'KESZI mérleg'!C40</f>
        <v>6376500</v>
      </c>
      <c r="E12" s="191">
        <f>'KESZI mérleg'!D40</f>
        <v>8011500</v>
      </c>
      <c r="F12" s="191">
        <v>8011500</v>
      </c>
      <c r="G12" s="191">
        <f>F12+H12</f>
        <v>7848000</v>
      </c>
      <c r="H12" s="191">
        <v>-163500</v>
      </c>
    </row>
    <row r="13" spans="1:8" ht="57">
      <c r="A13" s="193" t="s">
        <v>202</v>
      </c>
      <c r="B13" s="193" t="s">
        <v>203</v>
      </c>
      <c r="C13" s="194" t="s">
        <v>207</v>
      </c>
      <c r="D13" s="191">
        <f>'KESZI mérleg'!C41</f>
        <v>24090000</v>
      </c>
      <c r="E13" s="191">
        <f>'KESZI mérleg'!D41</f>
        <v>21340000</v>
      </c>
      <c r="F13" s="191">
        <f>'KESZI mérleg'!E41</f>
        <v>21340000</v>
      </c>
      <c r="G13" s="191">
        <f>F13+H13</f>
        <v>20790000</v>
      </c>
      <c r="H13" s="191">
        <v>-550000</v>
      </c>
    </row>
    <row r="14" spans="1:8">
      <c r="A14" s="190" t="s">
        <v>208</v>
      </c>
      <c r="B14" s="190" t="s">
        <v>209</v>
      </c>
      <c r="C14" s="192" t="s">
        <v>210</v>
      </c>
      <c r="D14" s="191">
        <f>'KESZI mérleg'!C42</f>
        <v>8903520</v>
      </c>
      <c r="E14" s="191">
        <f>'KESZI mérleg'!D42</f>
        <v>8903520</v>
      </c>
      <c r="F14" s="191">
        <v>8903520</v>
      </c>
      <c r="G14" s="191">
        <v>8903520</v>
      </c>
      <c r="H14" s="191">
        <f>G14-F14</f>
        <v>0</v>
      </c>
    </row>
    <row r="15" spans="1:8">
      <c r="A15" s="190" t="s">
        <v>211</v>
      </c>
      <c r="B15" s="190" t="s">
        <v>212</v>
      </c>
      <c r="C15" s="192" t="s">
        <v>213</v>
      </c>
      <c r="D15" s="191">
        <f>'KESZI mérleg'!C43</f>
        <v>20607400</v>
      </c>
      <c r="E15" s="191">
        <f>'KESZI mérleg'!D43</f>
        <v>19577030</v>
      </c>
      <c r="F15" s="191">
        <v>19577030</v>
      </c>
      <c r="G15" s="191">
        <f>F15+H15</f>
        <v>20092215</v>
      </c>
      <c r="H15" s="191">
        <v>515185</v>
      </c>
    </row>
    <row r="16" spans="1:8">
      <c r="A16" s="190" t="s">
        <v>214</v>
      </c>
      <c r="B16" s="190" t="s">
        <v>215</v>
      </c>
      <c r="C16" s="192" t="s">
        <v>218</v>
      </c>
      <c r="D16" s="191">
        <v>88605360</v>
      </c>
      <c r="E16" s="191">
        <v>88605360</v>
      </c>
      <c r="F16" s="191">
        <v>88605360</v>
      </c>
      <c r="G16" s="191">
        <v>88605360</v>
      </c>
      <c r="H16" s="191">
        <f>G16-F16</f>
        <v>0</v>
      </c>
    </row>
    <row r="17" spans="1:8">
      <c r="A17" s="190" t="s">
        <v>216</v>
      </c>
      <c r="B17" s="190" t="s">
        <v>217</v>
      </c>
      <c r="C17" s="192"/>
      <c r="D17" s="191">
        <v>27942000</v>
      </c>
      <c r="E17" s="191">
        <v>27942000</v>
      </c>
      <c r="F17" s="191">
        <v>27942000</v>
      </c>
      <c r="G17" s="191">
        <v>27942000</v>
      </c>
      <c r="H17" s="191">
        <f>G17-F17</f>
        <v>0</v>
      </c>
    </row>
    <row r="18" spans="1:8" ht="15">
      <c r="A18" s="190"/>
      <c r="B18" s="196" t="s">
        <v>69</v>
      </c>
      <c r="C18" s="196"/>
      <c r="D18" s="195">
        <f>SUM(D9:D17)</f>
        <v>317116100</v>
      </c>
      <c r="E18" s="195">
        <f>SUM(E9:E17)</f>
        <v>307381458</v>
      </c>
      <c r="F18" s="195">
        <f t="shared" ref="F18:H18" si="0">SUM(F9:F17)</f>
        <v>307381458</v>
      </c>
      <c r="G18" s="195">
        <f t="shared" si="0"/>
        <v>307615227</v>
      </c>
      <c r="H18" s="195">
        <f t="shared" si="0"/>
        <v>233769</v>
      </c>
    </row>
    <row r="20" spans="1:8" ht="15">
      <c r="B20" s="186" t="s">
        <v>119</v>
      </c>
    </row>
    <row r="21" spans="1:8">
      <c r="B21" s="197" t="s">
        <v>220</v>
      </c>
      <c r="C21" s="198"/>
      <c r="D21" s="198"/>
      <c r="E21" s="199">
        <v>8741395</v>
      </c>
      <c r="F21" s="199">
        <v>8741395</v>
      </c>
    </row>
    <row r="22" spans="1:8">
      <c r="B22" s="197" t="s">
        <v>221</v>
      </c>
      <c r="C22" s="198"/>
      <c r="D22" s="198"/>
      <c r="E22" s="199">
        <v>5688687</v>
      </c>
      <c r="F22" s="199">
        <v>5688687</v>
      </c>
    </row>
    <row r="23" spans="1:8" ht="15">
      <c r="B23" s="186" t="s">
        <v>222</v>
      </c>
      <c r="E23" s="200"/>
      <c r="F23" s="200"/>
    </row>
    <row r="24" spans="1:8">
      <c r="B24" s="197" t="s">
        <v>220</v>
      </c>
      <c r="C24" s="198"/>
      <c r="D24" s="201"/>
      <c r="E24" s="199">
        <v>16994574</v>
      </c>
      <c r="F24" s="199">
        <v>16994574</v>
      </c>
    </row>
    <row r="25" spans="1:8">
      <c r="B25" s="197" t="s">
        <v>221</v>
      </c>
      <c r="C25" s="198"/>
      <c r="D25" s="201"/>
      <c r="E25" s="199">
        <v>5925676</v>
      </c>
      <c r="F25" s="199">
        <v>5925676</v>
      </c>
    </row>
    <row r="26" spans="1:8" ht="15">
      <c r="B26" s="186" t="s">
        <v>223</v>
      </c>
      <c r="E26" s="200"/>
      <c r="F26" s="200"/>
    </row>
    <row r="27" spans="1:8">
      <c r="B27" s="197" t="s">
        <v>220</v>
      </c>
      <c r="C27" s="198"/>
      <c r="D27" s="201"/>
      <c r="E27" s="199">
        <v>25241576</v>
      </c>
      <c r="F27" s="199">
        <v>25241576</v>
      </c>
    </row>
    <row r="28" spans="1:8">
      <c r="B28" s="197" t="s">
        <v>221</v>
      </c>
      <c r="C28" s="198"/>
      <c r="D28" s="201"/>
      <c r="E28" s="199">
        <v>18045143</v>
      </c>
      <c r="F28" s="199">
        <v>18045143</v>
      </c>
    </row>
    <row r="29" spans="1:8" s="157" customFormat="1">
      <c r="B29" s="200"/>
      <c r="C29" s="200"/>
      <c r="D29" s="200"/>
      <c r="E29" s="204"/>
      <c r="F29" s="204"/>
    </row>
    <row r="30" spans="1:8" s="157" customFormat="1">
      <c r="B30" s="205" t="s">
        <v>225</v>
      </c>
      <c r="C30" s="198"/>
      <c r="D30" s="201"/>
      <c r="E30" s="206">
        <v>1134000</v>
      </c>
      <c r="F30" s="206">
        <v>1134000</v>
      </c>
    </row>
    <row r="31" spans="1:8" ht="15">
      <c r="B31" s="202" t="s">
        <v>224</v>
      </c>
      <c r="E31" s="207">
        <f>E18+E21+E22+E24+E25+E27+E28+E30</f>
        <v>389152509</v>
      </c>
      <c r="F31" s="207">
        <f>F18+F21+F22+F24+F25+F27+F28+F30</f>
        <v>389152509</v>
      </c>
    </row>
    <row r="33" spans="2:5">
      <c r="E33" s="189"/>
    </row>
    <row r="34" spans="2:5">
      <c r="B34" s="157" t="s">
        <v>154</v>
      </c>
      <c r="E34" s="203"/>
    </row>
  </sheetData>
  <mergeCells count="4">
    <mergeCell ref="A6:H6"/>
    <mergeCell ref="A3:H3"/>
    <mergeCell ref="A4:H4"/>
    <mergeCell ref="A5:H5"/>
  </mergeCells>
  <pageMargins left="0.7" right="0.7" top="0.75" bottom="0.75" header="0.3" footer="0.3"/>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3"/>
  <sheetViews>
    <sheetView workbookViewId="0">
      <selection activeCell="H99" sqref="H99"/>
    </sheetView>
  </sheetViews>
  <sheetFormatPr defaultRowHeight="14.25"/>
  <cols>
    <col min="2" max="2" width="29.875" customWidth="1"/>
    <col min="3" max="3" width="17" customWidth="1"/>
    <col min="4" max="4" width="18.375" customWidth="1"/>
    <col min="7" max="7" width="29.875" customWidth="1"/>
    <col min="8" max="9" width="17" customWidth="1"/>
  </cols>
  <sheetData>
    <row r="1" spans="1:9" s="157" customFormat="1" ht="15">
      <c r="A1" s="251" t="s">
        <v>270</v>
      </c>
      <c r="B1" s="251"/>
      <c r="C1" s="251"/>
      <c r="D1" s="251"/>
      <c r="E1" s="251"/>
      <c r="F1" s="251"/>
      <c r="G1" s="251"/>
      <c r="H1" s="251"/>
      <c r="I1" s="251"/>
    </row>
    <row r="2" spans="1:9" s="157" customFormat="1" ht="15.75">
      <c r="A2" s="248" t="s">
        <v>1</v>
      </c>
      <c r="B2" s="248"/>
      <c r="C2" s="248"/>
      <c r="D2" s="248"/>
      <c r="E2" s="248"/>
      <c r="F2" s="248"/>
      <c r="G2" s="248"/>
      <c r="H2" s="248"/>
      <c r="I2" s="248"/>
    </row>
    <row r="3" spans="1:9" s="157" customFormat="1" ht="15.75">
      <c r="A3" s="248" t="s">
        <v>155</v>
      </c>
      <c r="B3" s="248"/>
      <c r="C3" s="248"/>
      <c r="D3" s="248"/>
      <c r="E3" s="248"/>
      <c r="F3" s="248"/>
      <c r="G3" s="248"/>
      <c r="H3" s="248"/>
      <c r="I3" s="248"/>
    </row>
    <row r="4" spans="1:9" s="157" customFormat="1" ht="15.75">
      <c r="A4" s="248" t="s">
        <v>271</v>
      </c>
      <c r="B4" s="248"/>
      <c r="C4" s="248"/>
      <c r="D4" s="248"/>
      <c r="E4" s="248"/>
      <c r="F4" s="248"/>
      <c r="G4" s="248"/>
      <c r="H4" s="248"/>
      <c r="I4" s="248"/>
    </row>
    <row r="5" spans="1:9" s="157" customFormat="1" ht="15.75">
      <c r="A5" s="248" t="s">
        <v>272</v>
      </c>
      <c r="B5" s="248"/>
      <c r="C5" s="248"/>
      <c r="D5" s="248"/>
      <c r="E5" s="248"/>
      <c r="F5" s="248"/>
      <c r="G5" s="248"/>
      <c r="H5" s="248"/>
      <c r="I5" s="248"/>
    </row>
    <row r="6" spans="1:9" ht="15">
      <c r="A6" s="186" t="s">
        <v>273</v>
      </c>
      <c r="G6" s="186" t="s">
        <v>278</v>
      </c>
    </row>
    <row r="8" spans="1:9" ht="15.75">
      <c r="B8" s="214" t="s">
        <v>6</v>
      </c>
      <c r="C8" s="214" t="s">
        <v>226</v>
      </c>
      <c r="D8" s="214" t="s">
        <v>227</v>
      </c>
      <c r="G8" s="213" t="s">
        <v>6</v>
      </c>
      <c r="H8" s="213" t="s">
        <v>226</v>
      </c>
      <c r="I8" s="213" t="s">
        <v>227</v>
      </c>
    </row>
    <row r="9" spans="1:9" ht="25.5">
      <c r="B9" s="215" t="s">
        <v>228</v>
      </c>
      <c r="C9" s="216">
        <v>398968</v>
      </c>
      <c r="D9" s="216">
        <v>2710</v>
      </c>
      <c r="G9" s="209" t="s">
        <v>228</v>
      </c>
      <c r="H9" s="210">
        <v>398968</v>
      </c>
      <c r="I9" s="210">
        <v>2710</v>
      </c>
    </row>
    <row r="10" spans="1:9" ht="25.5">
      <c r="B10" s="215" t="s">
        <v>229</v>
      </c>
      <c r="C10" s="216">
        <v>422918025</v>
      </c>
      <c r="D10" s="216">
        <v>448097285</v>
      </c>
      <c r="G10" s="211" t="s">
        <v>274</v>
      </c>
      <c r="H10" s="212">
        <v>1947612</v>
      </c>
      <c r="I10" s="212">
        <v>953958</v>
      </c>
    </row>
    <row r="11" spans="1:9" ht="38.25">
      <c r="B11" s="215" t="s">
        <v>230</v>
      </c>
      <c r="C11" s="216">
        <v>423316993</v>
      </c>
      <c r="D11" s="216">
        <v>448099995</v>
      </c>
      <c r="G11" s="211" t="s">
        <v>275</v>
      </c>
      <c r="H11" s="212">
        <v>7451199</v>
      </c>
      <c r="I11" s="212">
        <v>7451199</v>
      </c>
    </row>
    <row r="12" spans="1:9" ht="25.5">
      <c r="B12" s="215" t="s">
        <v>231</v>
      </c>
      <c r="C12" s="216">
        <v>3707773</v>
      </c>
      <c r="D12" s="216">
        <v>3574075</v>
      </c>
      <c r="G12" s="209" t="s">
        <v>229</v>
      </c>
      <c r="H12" s="210">
        <v>9398811</v>
      </c>
      <c r="I12" s="210">
        <v>8405157</v>
      </c>
    </row>
    <row r="13" spans="1:9" ht="38.25">
      <c r="B13" s="215" t="s">
        <v>232</v>
      </c>
      <c r="C13" s="216">
        <v>3707773</v>
      </c>
      <c r="D13" s="216">
        <v>3574075</v>
      </c>
      <c r="G13" s="209" t="s">
        <v>230</v>
      </c>
      <c r="H13" s="210">
        <v>9797779</v>
      </c>
      <c r="I13" s="210">
        <v>8407867</v>
      </c>
    </row>
    <row r="14" spans="1:9" ht="25.5">
      <c r="B14" s="215" t="s">
        <v>233</v>
      </c>
      <c r="C14" s="216">
        <v>1690906</v>
      </c>
      <c r="D14" s="216">
        <v>2529791</v>
      </c>
      <c r="G14" s="209" t="s">
        <v>234</v>
      </c>
      <c r="H14" s="210">
        <v>35219417</v>
      </c>
      <c r="I14" s="210">
        <v>29042128</v>
      </c>
    </row>
    <row r="15" spans="1:9">
      <c r="B15" s="215" t="s">
        <v>234</v>
      </c>
      <c r="C15" s="216">
        <v>54685767</v>
      </c>
      <c r="D15" s="216">
        <v>70583515</v>
      </c>
      <c r="G15" s="209" t="s">
        <v>235</v>
      </c>
      <c r="H15" s="210">
        <v>35219417</v>
      </c>
      <c r="I15" s="210">
        <v>29042128</v>
      </c>
    </row>
    <row r="16" spans="1:9" ht="25.5">
      <c r="B16" s="215" t="s">
        <v>235</v>
      </c>
      <c r="C16" s="216">
        <v>56376673</v>
      </c>
      <c r="D16" s="216">
        <v>73113306</v>
      </c>
      <c r="G16" s="209" t="s">
        <v>236</v>
      </c>
      <c r="H16" s="210">
        <v>5078218</v>
      </c>
      <c r="I16" s="210">
        <v>0</v>
      </c>
    </row>
    <row r="17" spans="2:9" ht="25.5">
      <c r="B17" s="215" t="s">
        <v>236</v>
      </c>
      <c r="C17" s="216">
        <v>13174683</v>
      </c>
      <c r="D17" s="216">
        <v>9198858</v>
      </c>
      <c r="G17" s="211" t="s">
        <v>276</v>
      </c>
      <c r="H17" s="212">
        <v>0</v>
      </c>
      <c r="I17" s="212">
        <v>139820</v>
      </c>
    </row>
    <row r="18" spans="2:9" ht="38.25">
      <c r="B18" s="215" t="s">
        <v>237</v>
      </c>
      <c r="C18" s="216">
        <v>874800</v>
      </c>
      <c r="D18" s="216">
        <v>0</v>
      </c>
      <c r="G18" s="211" t="s">
        <v>277</v>
      </c>
      <c r="H18" s="212">
        <v>0</v>
      </c>
      <c r="I18" s="212">
        <v>139820</v>
      </c>
    </row>
    <row r="19" spans="2:9" ht="25.5">
      <c r="B19" s="215" t="s">
        <v>238</v>
      </c>
      <c r="C19" s="216">
        <v>0</v>
      </c>
      <c r="D19" s="216">
        <v>1852971</v>
      </c>
      <c r="G19" s="209" t="s">
        <v>238</v>
      </c>
      <c r="H19" s="210">
        <v>0</v>
      </c>
      <c r="I19" s="210">
        <v>139820</v>
      </c>
    </row>
    <row r="20" spans="2:9">
      <c r="B20" s="215" t="s">
        <v>239</v>
      </c>
      <c r="C20" s="216">
        <v>14049483</v>
      </c>
      <c r="D20" s="216">
        <v>11051829</v>
      </c>
      <c r="G20" s="209" t="s">
        <v>239</v>
      </c>
      <c r="H20" s="210">
        <v>5078218</v>
      </c>
      <c r="I20" s="210">
        <v>139820</v>
      </c>
    </row>
    <row r="21" spans="2:9" ht="25.5">
      <c r="B21" s="217" t="s">
        <v>240</v>
      </c>
      <c r="C21" s="218">
        <v>0</v>
      </c>
      <c r="D21" s="218">
        <v>2945849</v>
      </c>
      <c r="G21" s="211" t="s">
        <v>240</v>
      </c>
      <c r="H21" s="212">
        <v>0</v>
      </c>
      <c r="I21" s="212">
        <v>33082</v>
      </c>
    </row>
    <row r="22" spans="2:9" ht="38.25">
      <c r="B22" s="215" t="s">
        <v>241</v>
      </c>
      <c r="C22" s="216">
        <v>0</v>
      </c>
      <c r="D22" s="216">
        <v>2945849</v>
      </c>
      <c r="G22" s="209" t="s">
        <v>241</v>
      </c>
      <c r="H22" s="210">
        <v>0</v>
      </c>
      <c r="I22" s="210">
        <v>33082</v>
      </c>
    </row>
    <row r="23" spans="2:9" ht="25.5">
      <c r="B23" s="217" t="s">
        <v>242</v>
      </c>
      <c r="C23" s="218">
        <v>0</v>
      </c>
      <c r="D23" s="218">
        <v>-2802353</v>
      </c>
      <c r="G23" s="211" t="s">
        <v>242</v>
      </c>
      <c r="H23" s="212">
        <v>0</v>
      </c>
      <c r="I23" s="212">
        <v>-33082</v>
      </c>
    </row>
    <row r="24" spans="2:9" ht="25.5">
      <c r="B24" s="215" t="s">
        <v>243</v>
      </c>
      <c r="C24" s="216">
        <v>0</v>
      </c>
      <c r="D24" s="216">
        <v>-2802353</v>
      </c>
      <c r="G24" s="209" t="s">
        <v>243</v>
      </c>
      <c r="H24" s="210">
        <v>0</v>
      </c>
      <c r="I24" s="210">
        <v>-33082</v>
      </c>
    </row>
    <row r="25" spans="2:9" ht="25.5">
      <c r="B25" s="217" t="s">
        <v>244</v>
      </c>
      <c r="C25" s="218">
        <v>20870328</v>
      </c>
      <c r="D25" s="218">
        <v>0</v>
      </c>
      <c r="G25" s="211" t="s">
        <v>244</v>
      </c>
      <c r="H25" s="212">
        <v>20870328</v>
      </c>
      <c r="I25" s="212">
        <v>0</v>
      </c>
    </row>
    <row r="26" spans="2:9" ht="51">
      <c r="B26" s="217" t="s">
        <v>245</v>
      </c>
      <c r="C26" s="218">
        <v>5381238</v>
      </c>
      <c r="D26" s="218">
        <v>98653</v>
      </c>
      <c r="G26" s="209" t="s">
        <v>246</v>
      </c>
      <c r="H26" s="210">
        <v>20870328</v>
      </c>
      <c r="I26" s="210">
        <v>0</v>
      </c>
    </row>
    <row r="27" spans="2:9" ht="25.5">
      <c r="B27" s="215" t="s">
        <v>246</v>
      </c>
      <c r="C27" s="216">
        <v>26251566</v>
      </c>
      <c r="D27" s="216">
        <v>98653</v>
      </c>
      <c r="G27" s="209" t="s">
        <v>247</v>
      </c>
      <c r="H27" s="210">
        <v>20870328</v>
      </c>
      <c r="I27" s="210">
        <v>0</v>
      </c>
    </row>
    <row r="28" spans="2:9" ht="25.5">
      <c r="B28" s="215" t="s">
        <v>247</v>
      </c>
      <c r="C28" s="216">
        <v>26251566</v>
      </c>
      <c r="D28" s="216">
        <v>242149</v>
      </c>
      <c r="G28" s="209" t="s">
        <v>250</v>
      </c>
      <c r="H28" s="210">
        <v>70965742</v>
      </c>
      <c r="I28" s="210">
        <v>37589815</v>
      </c>
    </row>
    <row r="29" spans="2:9" ht="25.5">
      <c r="B29" s="217" t="s">
        <v>248</v>
      </c>
      <c r="C29" s="218">
        <v>111175</v>
      </c>
      <c r="D29" s="218">
        <v>579189</v>
      </c>
      <c r="G29" s="211" t="s">
        <v>251</v>
      </c>
      <c r="H29" s="212">
        <v>26710585</v>
      </c>
      <c r="I29" s="212">
        <v>26710585</v>
      </c>
    </row>
    <row r="30" spans="2:9" ht="25.5">
      <c r="B30" s="215" t="s">
        <v>249</v>
      </c>
      <c r="C30" s="216">
        <v>111175</v>
      </c>
      <c r="D30" s="216">
        <v>579189</v>
      </c>
      <c r="G30" s="211" t="s">
        <v>252</v>
      </c>
      <c r="H30" s="212">
        <v>-16217000</v>
      </c>
      <c r="I30" s="212">
        <v>0</v>
      </c>
    </row>
    <row r="31" spans="2:9" ht="38.25">
      <c r="B31" s="215" t="s">
        <v>250</v>
      </c>
      <c r="C31" s="216">
        <v>523813663</v>
      </c>
      <c r="D31" s="216">
        <v>536660543</v>
      </c>
      <c r="G31" s="211" t="s">
        <v>253</v>
      </c>
      <c r="H31" s="212">
        <v>23290613</v>
      </c>
      <c r="I31" s="212">
        <v>23290613</v>
      </c>
    </row>
    <row r="32" spans="2:9" ht="38.25">
      <c r="B32" s="217" t="s">
        <v>251</v>
      </c>
      <c r="C32" s="218">
        <v>614205745</v>
      </c>
      <c r="D32" s="218">
        <v>614205745</v>
      </c>
      <c r="G32" s="209" t="s">
        <v>254</v>
      </c>
      <c r="H32" s="210">
        <v>23290613</v>
      </c>
      <c r="I32" s="210">
        <v>23290613</v>
      </c>
    </row>
    <row r="33" spans="2:9">
      <c r="B33" s="217" t="s">
        <v>252</v>
      </c>
      <c r="C33" s="218">
        <v>-16217000</v>
      </c>
      <c r="D33" s="218">
        <v>0</v>
      </c>
      <c r="G33" s="211" t="s">
        <v>255</v>
      </c>
      <c r="H33" s="212">
        <v>-15889841</v>
      </c>
      <c r="I33" s="212">
        <v>15730759</v>
      </c>
    </row>
    <row r="34" spans="2:9" ht="38.25">
      <c r="B34" s="217" t="s">
        <v>253</v>
      </c>
      <c r="C34" s="218">
        <v>26396336</v>
      </c>
      <c r="D34" s="218">
        <v>26396336</v>
      </c>
      <c r="G34" s="211" t="s">
        <v>256</v>
      </c>
      <c r="H34" s="212">
        <v>31620600</v>
      </c>
      <c r="I34" s="212">
        <v>-28198993</v>
      </c>
    </row>
    <row r="35" spans="2:9" ht="38.25">
      <c r="B35" s="215" t="s">
        <v>254</v>
      </c>
      <c r="C35" s="216">
        <v>26396336</v>
      </c>
      <c r="D35" s="216">
        <v>26396336</v>
      </c>
      <c r="G35" s="209" t="s">
        <v>257</v>
      </c>
      <c r="H35" s="210">
        <v>49514957</v>
      </c>
      <c r="I35" s="210">
        <v>37532964</v>
      </c>
    </row>
    <row r="36" spans="2:9" ht="25.5">
      <c r="B36" s="217" t="s">
        <v>255</v>
      </c>
      <c r="C36" s="218">
        <v>-209489733</v>
      </c>
      <c r="D36" s="218">
        <v>-175789878</v>
      </c>
      <c r="G36" s="211" t="s">
        <v>258</v>
      </c>
      <c r="H36" s="212">
        <v>5045184</v>
      </c>
      <c r="I36" s="212">
        <v>30451</v>
      </c>
    </row>
    <row r="37" spans="2:9" ht="25.5">
      <c r="B37" s="217" t="s">
        <v>256</v>
      </c>
      <c r="C37" s="218">
        <v>33699855</v>
      </c>
      <c r="D37" s="218">
        <v>28134581</v>
      </c>
      <c r="G37" s="209" t="s">
        <v>259</v>
      </c>
      <c r="H37" s="210">
        <v>5045184</v>
      </c>
      <c r="I37" s="210">
        <v>30451</v>
      </c>
    </row>
    <row r="38" spans="2:9" ht="38.25">
      <c r="B38" s="215" t="s">
        <v>257</v>
      </c>
      <c r="C38" s="216">
        <v>448595203</v>
      </c>
      <c r="D38" s="216">
        <v>492946784</v>
      </c>
      <c r="G38" s="211" t="s">
        <v>260</v>
      </c>
      <c r="H38" s="212">
        <v>177000</v>
      </c>
      <c r="I38" s="212">
        <v>26400</v>
      </c>
    </row>
    <row r="39" spans="2:9" ht="38.25">
      <c r="B39" s="217" t="s">
        <v>258</v>
      </c>
      <c r="C39" s="218">
        <v>5045184</v>
      </c>
      <c r="D39" s="218">
        <v>30451</v>
      </c>
      <c r="G39" s="209" t="s">
        <v>261</v>
      </c>
      <c r="H39" s="210">
        <v>177000</v>
      </c>
      <c r="I39" s="210">
        <v>26400</v>
      </c>
    </row>
    <row r="40" spans="2:9" ht="51">
      <c r="B40" s="215" t="s">
        <v>259</v>
      </c>
      <c r="C40" s="216">
        <v>5045184</v>
      </c>
      <c r="D40" s="216">
        <v>30451</v>
      </c>
      <c r="G40" s="211" t="s">
        <v>263</v>
      </c>
      <c r="H40" s="212">
        <v>16217000</v>
      </c>
      <c r="I40" s="212">
        <v>0</v>
      </c>
    </row>
    <row r="41" spans="2:9" ht="38.25">
      <c r="B41" s="217" t="s">
        <v>260</v>
      </c>
      <c r="C41" s="218">
        <v>177000</v>
      </c>
      <c r="D41" s="218">
        <v>26400</v>
      </c>
      <c r="G41" s="209" t="s">
        <v>265</v>
      </c>
      <c r="H41" s="210">
        <v>16217000</v>
      </c>
      <c r="I41" s="210">
        <v>0</v>
      </c>
    </row>
    <row r="42" spans="2:9" ht="38.25">
      <c r="B42" s="215" t="s">
        <v>261</v>
      </c>
      <c r="C42" s="216">
        <v>177000</v>
      </c>
      <c r="D42" s="216">
        <v>26400</v>
      </c>
      <c r="G42" s="209" t="s">
        <v>266</v>
      </c>
      <c r="H42" s="210">
        <v>21439184</v>
      </c>
      <c r="I42" s="210">
        <v>56851</v>
      </c>
    </row>
    <row r="43" spans="2:9" ht="25.5">
      <c r="B43" s="217" t="s">
        <v>262</v>
      </c>
      <c r="C43" s="218">
        <v>0</v>
      </c>
      <c r="D43" s="218">
        <v>1317803</v>
      </c>
      <c r="G43" s="211" t="s">
        <v>267</v>
      </c>
      <c r="H43" s="212">
        <v>11601</v>
      </c>
      <c r="I43" s="212">
        <v>0</v>
      </c>
    </row>
    <row r="44" spans="2:9" ht="51">
      <c r="B44" s="217" t="s">
        <v>263</v>
      </c>
      <c r="C44" s="218">
        <v>16217000</v>
      </c>
      <c r="D44" s="218">
        <v>0</v>
      </c>
      <c r="G44" s="209" t="s">
        <v>268</v>
      </c>
      <c r="H44" s="210">
        <v>11601</v>
      </c>
      <c r="I44" s="210">
        <v>0</v>
      </c>
    </row>
    <row r="45" spans="2:9" ht="38.25">
      <c r="B45" s="217" t="s">
        <v>264</v>
      </c>
      <c r="C45" s="218">
        <v>1690906</v>
      </c>
      <c r="D45" s="218">
        <v>2529791</v>
      </c>
      <c r="G45" s="209" t="s">
        <v>269</v>
      </c>
      <c r="H45" s="210">
        <v>70965742</v>
      </c>
      <c r="I45" s="210">
        <v>37589815</v>
      </c>
    </row>
    <row r="46" spans="2:9" ht="25.5">
      <c r="B46" s="215" t="s">
        <v>265</v>
      </c>
      <c r="C46" s="216">
        <v>17907906</v>
      </c>
      <c r="D46" s="216">
        <v>3847594</v>
      </c>
    </row>
    <row r="47" spans="2:9" ht="25.5">
      <c r="B47" s="215" t="s">
        <v>266</v>
      </c>
      <c r="C47" s="216">
        <v>23130090</v>
      </c>
      <c r="D47" s="216">
        <v>3904445</v>
      </c>
    </row>
    <row r="48" spans="2:9" ht="25.5">
      <c r="B48" s="217" t="s">
        <v>267</v>
      </c>
      <c r="C48" s="218">
        <v>52088370</v>
      </c>
      <c r="D48" s="218">
        <v>39809314</v>
      </c>
    </row>
    <row r="49" spans="1:9" ht="25.5">
      <c r="B49" s="215" t="s">
        <v>268</v>
      </c>
      <c r="C49" s="216">
        <v>52088370</v>
      </c>
      <c r="D49" s="216">
        <v>39809314</v>
      </c>
    </row>
    <row r="50" spans="1:9">
      <c r="B50" s="215" t="s">
        <v>269</v>
      </c>
      <c r="C50" s="216">
        <v>523813663</v>
      </c>
      <c r="D50" s="216">
        <v>536660543</v>
      </c>
    </row>
    <row r="52" spans="1:9" ht="15">
      <c r="A52" s="186" t="s">
        <v>280</v>
      </c>
      <c r="G52" s="186" t="s">
        <v>281</v>
      </c>
    </row>
    <row r="54" spans="1:9" ht="15">
      <c r="B54" s="208" t="s">
        <v>6</v>
      </c>
      <c r="C54" s="208" t="s">
        <v>226</v>
      </c>
      <c r="D54" s="208" t="s">
        <v>227</v>
      </c>
      <c r="G54" s="208" t="s">
        <v>6</v>
      </c>
      <c r="H54" s="208" t="s">
        <v>226</v>
      </c>
      <c r="I54" s="208" t="s">
        <v>227</v>
      </c>
    </row>
    <row r="55" spans="1:9" ht="25.5">
      <c r="B55" s="211" t="s">
        <v>279</v>
      </c>
      <c r="C55" s="212">
        <v>375732649</v>
      </c>
      <c r="D55" s="212">
        <v>394658710</v>
      </c>
      <c r="G55" s="211" t="s">
        <v>279</v>
      </c>
      <c r="H55" s="212">
        <v>28695349</v>
      </c>
      <c r="I55" s="212">
        <v>28813640</v>
      </c>
    </row>
    <row r="56" spans="1:9" ht="25.5">
      <c r="B56" s="211" t="s">
        <v>274</v>
      </c>
      <c r="C56" s="212">
        <v>8476271</v>
      </c>
      <c r="D56" s="212">
        <v>15737173</v>
      </c>
      <c r="G56" s="211" t="s">
        <v>274</v>
      </c>
      <c r="H56" s="212">
        <v>614945</v>
      </c>
      <c r="I56" s="212">
        <v>482605</v>
      </c>
    </row>
    <row r="57" spans="1:9" ht="25.5">
      <c r="B57" s="209" t="s">
        <v>229</v>
      </c>
      <c r="C57" s="210">
        <v>384208920</v>
      </c>
      <c r="D57" s="210">
        <v>410395883</v>
      </c>
      <c r="G57" s="209" t="s">
        <v>229</v>
      </c>
      <c r="H57" s="210">
        <v>29310294</v>
      </c>
      <c r="I57" s="210">
        <v>29296245</v>
      </c>
    </row>
    <row r="58" spans="1:9" ht="38.25">
      <c r="B58" s="209" t="s">
        <v>230</v>
      </c>
      <c r="C58" s="210">
        <v>384208920</v>
      </c>
      <c r="D58" s="210">
        <v>410395883</v>
      </c>
      <c r="G58" s="209" t="s">
        <v>230</v>
      </c>
      <c r="H58" s="210">
        <v>29310294</v>
      </c>
      <c r="I58" s="210">
        <v>29296245</v>
      </c>
    </row>
    <row r="59" spans="1:9">
      <c r="B59" s="209" t="s">
        <v>231</v>
      </c>
      <c r="C59" s="210">
        <v>3707773</v>
      </c>
      <c r="D59" s="210">
        <v>3574075</v>
      </c>
      <c r="G59" s="209" t="s">
        <v>234</v>
      </c>
      <c r="H59" s="210">
        <v>2213448</v>
      </c>
      <c r="I59" s="210">
        <v>3163292</v>
      </c>
    </row>
    <row r="60" spans="1:9" ht="25.5">
      <c r="B60" s="209" t="s">
        <v>232</v>
      </c>
      <c r="C60" s="210">
        <v>3707773</v>
      </c>
      <c r="D60" s="210">
        <v>3574075</v>
      </c>
      <c r="G60" s="209" t="s">
        <v>235</v>
      </c>
      <c r="H60" s="210">
        <v>2213448</v>
      </c>
      <c r="I60" s="210">
        <v>3163292</v>
      </c>
    </row>
    <row r="61" spans="1:9" ht="25.5">
      <c r="B61" s="209" t="s">
        <v>233</v>
      </c>
      <c r="C61" s="210">
        <v>1690906</v>
      </c>
      <c r="D61" s="210">
        <v>2529791</v>
      </c>
      <c r="G61" s="209" t="s">
        <v>236</v>
      </c>
      <c r="H61" s="210">
        <v>0</v>
      </c>
      <c r="I61" s="210">
        <v>171535</v>
      </c>
    </row>
    <row r="62" spans="1:9" ht="25.5">
      <c r="B62" s="209" t="s">
        <v>234</v>
      </c>
      <c r="C62" s="210">
        <v>17252902</v>
      </c>
      <c r="D62" s="210">
        <v>38378095</v>
      </c>
      <c r="G62" s="211" t="s">
        <v>276</v>
      </c>
      <c r="H62" s="212">
        <v>0</v>
      </c>
      <c r="I62" s="212">
        <v>646380</v>
      </c>
    </row>
    <row r="63" spans="1:9" ht="25.5">
      <c r="B63" s="209" t="s">
        <v>235</v>
      </c>
      <c r="C63" s="210">
        <v>18943808</v>
      </c>
      <c r="D63" s="210">
        <v>40907886</v>
      </c>
      <c r="G63" s="211" t="s">
        <v>277</v>
      </c>
      <c r="H63" s="212">
        <v>0</v>
      </c>
      <c r="I63" s="212">
        <v>646380</v>
      </c>
    </row>
    <row r="64" spans="1:9" ht="25.5">
      <c r="B64" s="209" t="s">
        <v>236</v>
      </c>
      <c r="C64" s="210">
        <v>8096465</v>
      </c>
      <c r="D64" s="210">
        <v>9027323</v>
      </c>
      <c r="G64" s="209" t="s">
        <v>238</v>
      </c>
      <c r="H64" s="210">
        <v>0</v>
      </c>
      <c r="I64" s="210">
        <v>646380</v>
      </c>
    </row>
    <row r="65" spans="2:9" ht="38.25">
      <c r="B65" s="209" t="s">
        <v>237</v>
      </c>
      <c r="C65" s="210">
        <v>874800</v>
      </c>
      <c r="D65" s="210">
        <v>0</v>
      </c>
      <c r="G65" s="209" t="s">
        <v>239</v>
      </c>
      <c r="H65" s="210">
        <v>0</v>
      </c>
      <c r="I65" s="210">
        <v>817915</v>
      </c>
    </row>
    <row r="66" spans="2:9" ht="51">
      <c r="B66" s="209" t="s">
        <v>238</v>
      </c>
      <c r="C66" s="210">
        <v>0</v>
      </c>
      <c r="D66" s="210">
        <v>1066771</v>
      </c>
      <c r="G66" s="211" t="s">
        <v>245</v>
      </c>
      <c r="H66" s="212">
        <v>2015471</v>
      </c>
      <c r="I66" s="212">
        <v>98653</v>
      </c>
    </row>
    <row r="67" spans="2:9" ht="25.5">
      <c r="B67" s="209" t="s">
        <v>239</v>
      </c>
      <c r="C67" s="210">
        <v>8971265</v>
      </c>
      <c r="D67" s="210">
        <v>10094094</v>
      </c>
      <c r="G67" s="209" t="s">
        <v>246</v>
      </c>
      <c r="H67" s="210">
        <v>2015471</v>
      </c>
      <c r="I67" s="210">
        <v>98653</v>
      </c>
    </row>
    <row r="68" spans="2:9" ht="25.5">
      <c r="B68" s="211" t="s">
        <v>240</v>
      </c>
      <c r="C68" s="212">
        <v>0</v>
      </c>
      <c r="D68" s="212">
        <v>2912767</v>
      </c>
      <c r="G68" s="209" t="s">
        <v>247</v>
      </c>
      <c r="H68" s="210">
        <v>2015471</v>
      </c>
      <c r="I68" s="210">
        <v>98653</v>
      </c>
    </row>
    <row r="69" spans="2:9" ht="38.25">
      <c r="B69" s="209" t="s">
        <v>241</v>
      </c>
      <c r="C69" s="210">
        <v>0</v>
      </c>
      <c r="D69" s="210">
        <v>2912767</v>
      </c>
      <c r="G69" s="209" t="s">
        <v>250</v>
      </c>
      <c r="H69" s="210">
        <v>33539213</v>
      </c>
      <c r="I69" s="210">
        <v>33376105</v>
      </c>
    </row>
    <row r="70" spans="2:9" ht="25.5">
      <c r="B70" s="211" t="s">
        <v>242</v>
      </c>
      <c r="C70" s="212">
        <v>0</v>
      </c>
      <c r="D70" s="212">
        <v>-2769271</v>
      </c>
      <c r="G70" s="211" t="s">
        <v>251</v>
      </c>
      <c r="H70" s="212">
        <v>41574995</v>
      </c>
      <c r="I70" s="212">
        <v>41574995</v>
      </c>
    </row>
    <row r="71" spans="2:9" ht="38.25">
      <c r="B71" s="209" t="s">
        <v>243</v>
      </c>
      <c r="C71" s="210">
        <v>0</v>
      </c>
      <c r="D71" s="210">
        <v>-2769271</v>
      </c>
      <c r="G71" s="211" t="s">
        <v>253</v>
      </c>
      <c r="H71" s="212">
        <v>2105723</v>
      </c>
      <c r="I71" s="212">
        <v>2105723</v>
      </c>
    </row>
    <row r="72" spans="2:9" ht="51">
      <c r="B72" s="211" t="s">
        <v>245</v>
      </c>
      <c r="C72" s="212">
        <v>3365767</v>
      </c>
      <c r="D72" s="212">
        <v>0</v>
      </c>
      <c r="G72" s="209" t="s">
        <v>254</v>
      </c>
      <c r="H72" s="210">
        <v>2105723</v>
      </c>
      <c r="I72" s="210">
        <v>2105723</v>
      </c>
    </row>
    <row r="73" spans="2:9" ht="25.5">
      <c r="B73" s="209" t="s">
        <v>246</v>
      </c>
      <c r="C73" s="210">
        <v>3365767</v>
      </c>
      <c r="D73" s="210">
        <v>0</v>
      </c>
      <c r="G73" s="211" t="s">
        <v>255</v>
      </c>
      <c r="H73" s="212">
        <v>-26939253</v>
      </c>
      <c r="I73" s="212">
        <v>-22985252</v>
      </c>
    </row>
    <row r="74" spans="2:9" ht="25.5">
      <c r="B74" s="209" t="s">
        <v>247</v>
      </c>
      <c r="C74" s="210">
        <v>3365767</v>
      </c>
      <c r="D74" s="210">
        <v>143496</v>
      </c>
      <c r="G74" s="211" t="s">
        <v>256</v>
      </c>
      <c r="H74" s="233">
        <v>3954001</v>
      </c>
      <c r="I74" s="212">
        <v>3186601</v>
      </c>
    </row>
    <row r="75" spans="2:9" ht="25.5">
      <c r="B75" s="211" t="s">
        <v>248</v>
      </c>
      <c r="C75" s="212">
        <v>111175</v>
      </c>
      <c r="D75" s="212">
        <v>579189</v>
      </c>
      <c r="G75" s="209" t="s">
        <v>257</v>
      </c>
      <c r="H75" s="210">
        <v>20695466</v>
      </c>
      <c r="I75" s="210">
        <v>23882067</v>
      </c>
    </row>
    <row r="76" spans="2:9" ht="25.5">
      <c r="B76" s="209" t="s">
        <v>249</v>
      </c>
      <c r="C76" s="210">
        <v>111175</v>
      </c>
      <c r="D76" s="210">
        <v>579189</v>
      </c>
      <c r="G76" s="211" t="s">
        <v>267</v>
      </c>
      <c r="H76" s="212">
        <v>12843747</v>
      </c>
      <c r="I76" s="212">
        <v>9494038</v>
      </c>
    </row>
    <row r="77" spans="2:9" ht="25.5">
      <c r="B77" s="209" t="s">
        <v>250</v>
      </c>
      <c r="C77" s="210">
        <v>419308708</v>
      </c>
      <c r="D77" s="210">
        <v>465694623</v>
      </c>
      <c r="G77" s="209" t="s">
        <v>268</v>
      </c>
      <c r="H77" s="210">
        <v>12843747</v>
      </c>
      <c r="I77" s="210">
        <v>9494038</v>
      </c>
    </row>
    <row r="78" spans="2:9">
      <c r="B78" s="211" t="s">
        <v>251</v>
      </c>
      <c r="C78" s="212">
        <v>545920165</v>
      </c>
      <c r="D78" s="212">
        <v>545920165</v>
      </c>
      <c r="G78" s="209" t="s">
        <v>269</v>
      </c>
      <c r="H78" s="210">
        <v>33539213</v>
      </c>
      <c r="I78" s="210">
        <v>33376105</v>
      </c>
    </row>
    <row r="79" spans="2:9" ht="38.25">
      <c r="B79" s="211" t="s">
        <v>253</v>
      </c>
      <c r="C79" s="212">
        <v>1000000</v>
      </c>
      <c r="D79" s="212">
        <v>1000000</v>
      </c>
    </row>
    <row r="80" spans="2:9" ht="38.25">
      <c r="B80" s="209" t="s">
        <v>254</v>
      </c>
      <c r="C80" s="210">
        <v>1000000</v>
      </c>
      <c r="D80" s="210">
        <v>1000000</v>
      </c>
    </row>
    <row r="81" spans="2:4">
      <c r="B81" s="211" t="s">
        <v>255</v>
      </c>
      <c r="C81" s="212">
        <v>-166660639</v>
      </c>
      <c r="D81" s="212">
        <v>-168535385</v>
      </c>
    </row>
    <row r="82" spans="2:4">
      <c r="B82" s="211" t="s">
        <v>256</v>
      </c>
      <c r="C82" s="212">
        <v>-1874746</v>
      </c>
      <c r="D82" s="212">
        <v>53146973</v>
      </c>
    </row>
    <row r="83" spans="2:4">
      <c r="B83" s="209" t="s">
        <v>257</v>
      </c>
      <c r="C83" s="210">
        <v>378384780</v>
      </c>
      <c r="D83" s="210">
        <v>431531753</v>
      </c>
    </row>
    <row r="84" spans="2:4">
      <c r="B84" s="211" t="s">
        <v>262</v>
      </c>
      <c r="C84" s="212">
        <v>0</v>
      </c>
      <c r="D84" s="212">
        <v>1317803</v>
      </c>
    </row>
    <row r="85" spans="2:4" ht="38.25">
      <c r="B85" s="211" t="s">
        <v>264</v>
      </c>
      <c r="C85" s="212">
        <v>1690906</v>
      </c>
      <c r="D85" s="212">
        <v>2529791</v>
      </c>
    </row>
    <row r="86" spans="2:4" ht="25.5">
      <c r="B86" s="209" t="s">
        <v>265</v>
      </c>
      <c r="C86" s="210">
        <v>1690906</v>
      </c>
      <c r="D86" s="210">
        <v>3847594</v>
      </c>
    </row>
    <row r="87" spans="2:4" ht="25.5">
      <c r="B87" s="209" t="s">
        <v>266</v>
      </c>
      <c r="C87" s="210">
        <v>1690906</v>
      </c>
      <c r="D87" s="210">
        <v>3847594</v>
      </c>
    </row>
    <row r="88" spans="2:4" ht="25.5">
      <c r="B88" s="211" t="s">
        <v>267</v>
      </c>
      <c r="C88" s="212">
        <v>39233022</v>
      </c>
      <c r="D88" s="212">
        <v>30315276</v>
      </c>
    </row>
    <row r="89" spans="2:4" ht="25.5">
      <c r="B89" s="209" t="s">
        <v>268</v>
      </c>
      <c r="C89" s="210">
        <v>39233022</v>
      </c>
      <c r="D89" s="210">
        <v>30315276</v>
      </c>
    </row>
    <row r="90" spans="2:4">
      <c r="B90" s="209" t="s">
        <v>269</v>
      </c>
      <c r="C90" s="210">
        <v>419308708</v>
      </c>
      <c r="D90" s="210">
        <v>465694623</v>
      </c>
    </row>
    <row r="93" spans="2:4">
      <c r="B93" s="157" t="s">
        <v>154</v>
      </c>
    </row>
  </sheetData>
  <mergeCells count="5">
    <mergeCell ref="A1:I1"/>
    <mergeCell ref="A3:I3"/>
    <mergeCell ref="A2:I2"/>
    <mergeCell ref="A4:I4"/>
    <mergeCell ref="A5:I5"/>
  </mergeCells>
  <pageMargins left="0.7" right="0.7" top="0.75" bottom="0.75" header="0.3" footer="0.3"/>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tabSelected="1" topLeftCell="A31" workbookViewId="0">
      <selection activeCell="B61" sqref="B61"/>
    </sheetView>
  </sheetViews>
  <sheetFormatPr defaultRowHeight="14.25"/>
  <cols>
    <col min="1" max="1" width="27.5" customWidth="1"/>
    <col min="2" max="3" width="18.875" customWidth="1"/>
    <col min="6" max="6" width="27.125" customWidth="1"/>
    <col min="7" max="7" width="20.5" customWidth="1"/>
    <col min="8" max="8" width="21.25" customWidth="1"/>
  </cols>
  <sheetData>
    <row r="1" spans="1:9" ht="15">
      <c r="A1" s="251" t="s">
        <v>282</v>
      </c>
      <c r="B1" s="251"/>
      <c r="C1" s="251"/>
      <c r="D1" s="251"/>
      <c r="E1" s="251"/>
      <c r="F1" s="251"/>
      <c r="G1" s="251"/>
      <c r="H1" s="251"/>
      <c r="I1" s="251"/>
    </row>
    <row r="2" spans="1:9" s="157" customFormat="1" ht="15.75">
      <c r="A2" s="248" t="s">
        <v>1</v>
      </c>
      <c r="B2" s="248"/>
      <c r="C2" s="248"/>
      <c r="D2" s="248"/>
      <c r="E2" s="248"/>
      <c r="F2" s="248"/>
      <c r="G2" s="248"/>
      <c r="H2" s="248"/>
      <c r="I2" s="248"/>
    </row>
    <row r="3" spans="1:9" ht="15">
      <c r="A3" s="250" t="s">
        <v>155</v>
      </c>
      <c r="B3" s="250"/>
      <c r="C3" s="250"/>
      <c r="D3" s="250"/>
      <c r="E3" s="250"/>
      <c r="F3" s="250"/>
      <c r="G3" s="250"/>
      <c r="H3" s="250"/>
      <c r="I3" s="250"/>
    </row>
    <row r="4" spans="1:9" ht="15">
      <c r="A4" s="250" t="s">
        <v>283</v>
      </c>
      <c r="B4" s="250"/>
      <c r="C4" s="250"/>
      <c r="D4" s="250"/>
      <c r="E4" s="250"/>
      <c r="F4" s="250"/>
      <c r="G4" s="250"/>
      <c r="H4" s="250"/>
      <c r="I4" s="250"/>
    </row>
    <row r="5" spans="1:9" ht="15">
      <c r="A5" s="250" t="s">
        <v>272</v>
      </c>
      <c r="B5" s="250"/>
      <c r="C5" s="250"/>
      <c r="D5" s="250"/>
      <c r="E5" s="250"/>
      <c r="F5" s="250"/>
      <c r="G5" s="250"/>
      <c r="H5" s="250"/>
      <c r="I5" s="250"/>
    </row>
    <row r="6" spans="1:9" ht="15">
      <c r="A6" s="186" t="s">
        <v>306</v>
      </c>
      <c r="F6" s="186" t="s">
        <v>307</v>
      </c>
    </row>
    <row r="8" spans="1:9" ht="15.75">
      <c r="A8" s="213" t="s">
        <v>6</v>
      </c>
      <c r="B8" s="213" t="s">
        <v>226</v>
      </c>
      <c r="C8" s="213" t="s">
        <v>227</v>
      </c>
      <c r="D8" s="186"/>
      <c r="E8" s="186"/>
      <c r="F8" s="213" t="s">
        <v>6</v>
      </c>
      <c r="G8" s="213" t="s">
        <v>226</v>
      </c>
      <c r="H8" s="213" t="s">
        <v>227</v>
      </c>
    </row>
    <row r="9" spans="1:9" ht="38.25">
      <c r="A9" s="211" t="s">
        <v>284</v>
      </c>
      <c r="B9" s="212">
        <v>203742374</v>
      </c>
      <c r="C9" s="212">
        <v>219444946</v>
      </c>
      <c r="F9" s="211" t="s">
        <v>284</v>
      </c>
      <c r="G9" s="212">
        <v>10835108</v>
      </c>
      <c r="H9" s="212">
        <v>5828234</v>
      </c>
    </row>
    <row r="10" spans="1:9" ht="38.25">
      <c r="A10" s="209" t="s">
        <v>285</v>
      </c>
      <c r="B10" s="210">
        <v>203742374</v>
      </c>
      <c r="C10" s="210">
        <v>219444946</v>
      </c>
      <c r="F10" s="209" t="s">
        <v>285</v>
      </c>
      <c r="G10" s="210">
        <v>10835108</v>
      </c>
      <c r="H10" s="210">
        <v>5828234</v>
      </c>
    </row>
    <row r="11" spans="1:9" ht="38.25">
      <c r="A11" s="211" t="s">
        <v>286</v>
      </c>
      <c r="B11" s="212">
        <v>491145374</v>
      </c>
      <c r="C11" s="212">
        <v>562156241</v>
      </c>
      <c r="F11" s="211" t="s">
        <v>287</v>
      </c>
      <c r="G11" s="212">
        <v>536631615</v>
      </c>
      <c r="H11" s="212">
        <v>543917464</v>
      </c>
    </row>
    <row r="12" spans="1:9" ht="38.25">
      <c r="A12" s="211" t="s">
        <v>287</v>
      </c>
      <c r="B12" s="212">
        <v>566677101</v>
      </c>
      <c r="C12" s="212">
        <v>569888386</v>
      </c>
      <c r="F12" s="211" t="s">
        <v>288</v>
      </c>
      <c r="G12" s="212">
        <v>395398</v>
      </c>
      <c r="H12" s="212">
        <v>0</v>
      </c>
    </row>
    <row r="13" spans="1:9" ht="25.5">
      <c r="A13" s="211" t="s">
        <v>288</v>
      </c>
      <c r="B13" s="212">
        <v>395398</v>
      </c>
      <c r="C13" s="212">
        <v>0</v>
      </c>
      <c r="F13" s="211" t="s">
        <v>289</v>
      </c>
      <c r="G13" s="212">
        <v>0</v>
      </c>
      <c r="H13" s="212">
        <v>195324</v>
      </c>
    </row>
    <row r="14" spans="1:9" ht="25.5">
      <c r="A14" s="211" t="s">
        <v>289</v>
      </c>
      <c r="B14" s="212">
        <v>4558881</v>
      </c>
      <c r="C14" s="212">
        <v>34551251</v>
      </c>
      <c r="F14" s="209" t="s">
        <v>290</v>
      </c>
      <c r="G14" s="210">
        <v>537027013</v>
      </c>
      <c r="H14" s="210">
        <v>544112788</v>
      </c>
    </row>
    <row r="15" spans="1:9" ht="25.5">
      <c r="A15" s="209" t="s">
        <v>290</v>
      </c>
      <c r="B15" s="210">
        <v>1062776754</v>
      </c>
      <c r="C15" s="210">
        <v>1166595878</v>
      </c>
      <c r="F15" s="211" t="s">
        <v>291</v>
      </c>
      <c r="G15" s="212">
        <v>0</v>
      </c>
      <c r="H15" s="212">
        <v>4000</v>
      </c>
    </row>
    <row r="16" spans="1:9" ht="25.5">
      <c r="A16" s="211" t="s">
        <v>291</v>
      </c>
      <c r="B16" s="212">
        <v>56269634</v>
      </c>
      <c r="C16" s="212">
        <v>57961190</v>
      </c>
      <c r="F16" s="211" t="s">
        <v>292</v>
      </c>
      <c r="G16" s="212">
        <v>3375478</v>
      </c>
      <c r="H16" s="212">
        <v>1982388</v>
      </c>
    </row>
    <row r="17" spans="1:8" ht="25.5">
      <c r="A17" s="211" t="s">
        <v>292</v>
      </c>
      <c r="B17" s="212">
        <v>107996372</v>
      </c>
      <c r="C17" s="212">
        <v>112511855</v>
      </c>
      <c r="F17" s="211" t="s">
        <v>293</v>
      </c>
      <c r="G17" s="212">
        <v>10494524</v>
      </c>
      <c r="H17" s="212">
        <v>5341832</v>
      </c>
    </row>
    <row r="18" spans="1:8" ht="25.5">
      <c r="A18" s="211" t="s">
        <v>293</v>
      </c>
      <c r="B18" s="212">
        <v>12037691</v>
      </c>
      <c r="C18" s="212">
        <v>6823315</v>
      </c>
      <c r="F18" s="209" t="s">
        <v>294</v>
      </c>
      <c r="G18" s="210">
        <v>13870002</v>
      </c>
      <c r="H18" s="210">
        <v>7328220</v>
      </c>
    </row>
    <row r="19" spans="1:8" ht="25.5">
      <c r="A19" s="209" t="s">
        <v>294</v>
      </c>
      <c r="B19" s="210">
        <v>176303697</v>
      </c>
      <c r="C19" s="210">
        <v>177296360</v>
      </c>
      <c r="F19" s="211" t="s">
        <v>295</v>
      </c>
      <c r="G19" s="212">
        <v>84455</v>
      </c>
      <c r="H19" s="212">
        <v>0</v>
      </c>
    </row>
    <row r="20" spans="1:8" ht="25.5">
      <c r="A20" s="211" t="s">
        <v>295</v>
      </c>
      <c r="B20" s="212">
        <v>349941766</v>
      </c>
      <c r="C20" s="212">
        <v>384255115</v>
      </c>
      <c r="F20" s="211" t="s">
        <v>296</v>
      </c>
      <c r="G20" s="212">
        <v>190016</v>
      </c>
      <c r="H20" s="212">
        <v>279929</v>
      </c>
    </row>
    <row r="21" spans="1:8" ht="25.5">
      <c r="A21" s="211" t="s">
        <v>296</v>
      </c>
      <c r="B21" s="212">
        <v>51568341</v>
      </c>
      <c r="C21" s="212">
        <v>51524583</v>
      </c>
      <c r="F21" s="211" t="s">
        <v>297</v>
      </c>
      <c r="G21" s="212">
        <v>50258</v>
      </c>
      <c r="H21" s="212">
        <v>130181</v>
      </c>
    </row>
    <row r="22" spans="1:8" ht="25.5">
      <c r="A22" s="211" t="s">
        <v>297</v>
      </c>
      <c r="B22" s="212">
        <v>107214342</v>
      </c>
      <c r="C22" s="212">
        <v>117036756</v>
      </c>
      <c r="F22" s="209" t="s">
        <v>298</v>
      </c>
      <c r="G22" s="210">
        <v>324729</v>
      </c>
      <c r="H22" s="210">
        <v>410110</v>
      </c>
    </row>
    <row r="23" spans="1:8" ht="25.5">
      <c r="A23" s="209" t="s">
        <v>298</v>
      </c>
      <c r="B23" s="210">
        <v>508724449</v>
      </c>
      <c r="C23" s="210">
        <v>552816454</v>
      </c>
      <c r="F23" s="209" t="s">
        <v>299</v>
      </c>
      <c r="G23" s="210">
        <v>1804883</v>
      </c>
      <c r="H23" s="210">
        <v>1545915</v>
      </c>
    </row>
    <row r="24" spans="1:8">
      <c r="A24" s="209" t="s">
        <v>299</v>
      </c>
      <c r="B24" s="210">
        <v>17620107</v>
      </c>
      <c r="C24" s="210">
        <v>23997864</v>
      </c>
      <c r="F24" s="209" t="s">
        <v>300</v>
      </c>
      <c r="G24" s="210">
        <v>500244785</v>
      </c>
      <c r="H24" s="210">
        <v>568857459</v>
      </c>
    </row>
    <row r="25" spans="1:8" ht="25.5">
      <c r="A25" s="209" t="s">
        <v>300</v>
      </c>
      <c r="B25" s="210">
        <v>530174622</v>
      </c>
      <c r="C25" s="210">
        <v>603797254</v>
      </c>
      <c r="F25" s="209" t="s">
        <v>301</v>
      </c>
      <c r="G25" s="210">
        <v>31617722</v>
      </c>
      <c r="H25" s="210">
        <v>-28200682</v>
      </c>
    </row>
    <row r="26" spans="1:8" ht="38.25">
      <c r="A26" s="209" t="s">
        <v>301</v>
      </c>
      <c r="B26" s="210">
        <v>33696253</v>
      </c>
      <c r="C26" s="210">
        <v>28132892</v>
      </c>
      <c r="F26" s="211" t="s">
        <v>302</v>
      </c>
      <c r="G26" s="212">
        <v>2878</v>
      </c>
      <c r="H26" s="212">
        <v>1689</v>
      </c>
    </row>
    <row r="27" spans="1:8" ht="38.25">
      <c r="A27" s="211" t="s">
        <v>302</v>
      </c>
      <c r="B27" s="212">
        <v>2878</v>
      </c>
      <c r="C27" s="212">
        <v>1689</v>
      </c>
      <c r="F27" s="209" t="s">
        <v>303</v>
      </c>
      <c r="G27" s="210">
        <v>2878</v>
      </c>
      <c r="H27" s="210">
        <v>1689</v>
      </c>
    </row>
    <row r="28" spans="1:8" ht="38.25">
      <c r="A28" s="209" t="s">
        <v>303</v>
      </c>
      <c r="B28" s="210">
        <v>2878</v>
      </c>
      <c r="C28" s="210">
        <v>1689</v>
      </c>
      <c r="F28" s="209" t="s">
        <v>304</v>
      </c>
      <c r="G28" s="210">
        <v>2878</v>
      </c>
      <c r="H28" s="210">
        <v>1689</v>
      </c>
    </row>
    <row r="29" spans="1:8" ht="25.5">
      <c r="A29" s="209" t="s">
        <v>304</v>
      </c>
      <c r="B29" s="210">
        <v>2878</v>
      </c>
      <c r="C29" s="210">
        <v>1689</v>
      </c>
      <c r="F29" s="209" t="s">
        <v>305</v>
      </c>
      <c r="G29" s="210">
        <v>31620600</v>
      </c>
      <c r="H29" s="210">
        <v>-28198993</v>
      </c>
    </row>
    <row r="30" spans="1:8" ht="25.5">
      <c r="A30" s="209" t="s">
        <v>305</v>
      </c>
      <c r="B30" s="210">
        <v>33699131</v>
      </c>
      <c r="C30" s="210">
        <v>28134581</v>
      </c>
    </row>
    <row r="32" spans="1:8" ht="21" customHeight="1">
      <c r="A32" s="252" t="s">
        <v>308</v>
      </c>
      <c r="B32" s="252"/>
      <c r="C32" s="252"/>
      <c r="F32" s="252" t="s">
        <v>309</v>
      </c>
      <c r="G32" s="252"/>
      <c r="H32" s="252"/>
    </row>
    <row r="34" spans="1:8" ht="15.75">
      <c r="A34" s="213" t="s">
        <v>6</v>
      </c>
      <c r="B34" s="213" t="s">
        <v>226</v>
      </c>
      <c r="C34" s="213" t="s">
        <v>227</v>
      </c>
      <c r="F34" s="213" t="s">
        <v>6</v>
      </c>
      <c r="G34" s="213" t="s">
        <v>226</v>
      </c>
      <c r="H34" s="213" t="s">
        <v>227</v>
      </c>
    </row>
    <row r="35" spans="1:8" ht="38.25">
      <c r="A35" s="211" t="s">
        <v>284</v>
      </c>
      <c r="B35" s="212">
        <v>191730001</v>
      </c>
      <c r="C35" s="212">
        <v>211561957</v>
      </c>
      <c r="F35" s="211" t="s">
        <v>284</v>
      </c>
      <c r="G35" s="212">
        <v>1177265</v>
      </c>
      <c r="H35" s="212">
        <v>2054755</v>
      </c>
    </row>
    <row r="36" spans="1:8" ht="38.25">
      <c r="A36" s="209" t="s">
        <v>285</v>
      </c>
      <c r="B36" s="210">
        <v>191730001</v>
      </c>
      <c r="C36" s="210">
        <v>211561957</v>
      </c>
      <c r="F36" s="209" t="s">
        <v>285</v>
      </c>
      <c r="G36" s="210">
        <v>1177265</v>
      </c>
      <c r="H36" s="210">
        <v>2054755</v>
      </c>
    </row>
    <row r="37" spans="1:8" ht="38.25">
      <c r="A37" s="211" t="s">
        <v>286</v>
      </c>
      <c r="B37" s="212">
        <v>345385521</v>
      </c>
      <c r="C37" s="212">
        <v>392178309</v>
      </c>
      <c r="F37" s="211" t="s">
        <v>286</v>
      </c>
      <c r="G37" s="212">
        <v>145759853</v>
      </c>
      <c r="H37" s="212">
        <v>169977932</v>
      </c>
    </row>
    <row r="38" spans="1:8" ht="38.25">
      <c r="A38" s="211" t="s">
        <v>287</v>
      </c>
      <c r="B38" s="212">
        <v>24777486</v>
      </c>
      <c r="C38" s="212">
        <v>23726922</v>
      </c>
      <c r="F38" s="211" t="s">
        <v>287</v>
      </c>
      <c r="G38" s="212">
        <v>5268000</v>
      </c>
      <c r="H38" s="212">
        <v>2244000</v>
      </c>
    </row>
    <row r="39" spans="1:8" ht="25.5">
      <c r="A39" s="211" t="s">
        <v>289</v>
      </c>
      <c r="B39" s="212">
        <v>2430628</v>
      </c>
      <c r="C39" s="212">
        <v>32936168</v>
      </c>
      <c r="F39" s="211" t="s">
        <v>289</v>
      </c>
      <c r="G39" s="212">
        <v>2128253</v>
      </c>
      <c r="H39" s="212">
        <v>1419759</v>
      </c>
    </row>
    <row r="40" spans="1:8" ht="25.5">
      <c r="A40" s="209" t="s">
        <v>290</v>
      </c>
      <c r="B40" s="210">
        <v>372593635</v>
      </c>
      <c r="C40" s="210">
        <v>448841399</v>
      </c>
      <c r="F40" s="209" t="s">
        <v>290</v>
      </c>
      <c r="G40" s="210">
        <v>153156106</v>
      </c>
      <c r="H40" s="210">
        <v>173641691</v>
      </c>
    </row>
    <row r="41" spans="1:8">
      <c r="A41" s="211" t="s">
        <v>291</v>
      </c>
      <c r="B41" s="212">
        <v>53670808</v>
      </c>
      <c r="C41" s="212">
        <v>55297476</v>
      </c>
      <c r="F41" s="211" t="s">
        <v>291</v>
      </c>
      <c r="G41" s="212">
        <v>2598826</v>
      </c>
      <c r="H41" s="212">
        <v>2659714</v>
      </c>
    </row>
    <row r="42" spans="1:8" ht="25.5">
      <c r="A42" s="211" t="s">
        <v>292</v>
      </c>
      <c r="B42" s="212">
        <v>92556560</v>
      </c>
      <c r="C42" s="212">
        <v>96343093</v>
      </c>
      <c r="F42" s="211" t="s">
        <v>292</v>
      </c>
      <c r="G42" s="212">
        <v>12064334</v>
      </c>
      <c r="H42" s="212">
        <v>14186374</v>
      </c>
    </row>
    <row r="43" spans="1:8" ht="25.5">
      <c r="A43" s="211" t="s">
        <v>293</v>
      </c>
      <c r="B43" s="212">
        <v>1543167</v>
      </c>
      <c r="C43" s="212">
        <v>1481483</v>
      </c>
      <c r="F43" s="209" t="s">
        <v>294</v>
      </c>
      <c r="G43" s="210">
        <v>14663160</v>
      </c>
      <c r="H43" s="210">
        <v>16846088</v>
      </c>
    </row>
    <row r="44" spans="1:8" ht="25.5">
      <c r="A44" s="209" t="s">
        <v>294</v>
      </c>
      <c r="B44" s="210">
        <v>147770535</v>
      </c>
      <c r="C44" s="210">
        <v>153122052</v>
      </c>
      <c r="F44" s="211" t="s">
        <v>295</v>
      </c>
      <c r="G44" s="212">
        <v>88363378</v>
      </c>
      <c r="H44" s="212">
        <v>101283150</v>
      </c>
    </row>
    <row r="45" spans="1:8" ht="25.5">
      <c r="A45" s="211" t="s">
        <v>295</v>
      </c>
      <c r="B45" s="212">
        <v>261493933</v>
      </c>
      <c r="C45" s="212">
        <v>282971965</v>
      </c>
      <c r="F45" s="211" t="s">
        <v>296</v>
      </c>
      <c r="G45" s="212">
        <f>13121914-724</f>
        <v>13121190</v>
      </c>
      <c r="H45" s="212">
        <v>14904732</v>
      </c>
    </row>
    <row r="46" spans="1:8" ht="25.5">
      <c r="A46" s="211" t="s">
        <v>296</v>
      </c>
      <c r="B46" s="212">
        <v>38256411</v>
      </c>
      <c r="C46" s="212">
        <v>36339922</v>
      </c>
      <c r="F46" s="211" t="s">
        <v>297</v>
      </c>
      <c r="G46" s="212">
        <v>27407236</v>
      </c>
      <c r="H46" s="212">
        <v>31295802</v>
      </c>
    </row>
    <row r="47" spans="1:8" ht="25.5">
      <c r="A47" s="211" t="s">
        <v>297</v>
      </c>
      <c r="B47" s="212">
        <v>79756848</v>
      </c>
      <c r="C47" s="212">
        <v>85610773</v>
      </c>
      <c r="F47" s="209" t="s">
        <v>298</v>
      </c>
      <c r="G47" s="210">
        <f>SUM(G44:G46)</f>
        <v>128891804</v>
      </c>
      <c r="H47" s="210">
        <v>147483684</v>
      </c>
    </row>
    <row r="48" spans="1:8" ht="25.5">
      <c r="A48" s="209" t="s">
        <v>298</v>
      </c>
      <c r="B48" s="210">
        <v>379507192</v>
      </c>
      <c r="C48" s="210">
        <v>404922660</v>
      </c>
      <c r="F48" s="209" t="s">
        <v>299</v>
      </c>
      <c r="G48" s="210">
        <v>1930064</v>
      </c>
      <c r="H48" s="210">
        <v>3670115</v>
      </c>
    </row>
    <row r="49" spans="1:8">
      <c r="A49" s="209" t="s">
        <v>299</v>
      </c>
      <c r="B49" s="210">
        <v>13885160</v>
      </c>
      <c r="C49" s="210">
        <v>18781834</v>
      </c>
      <c r="F49" s="209" t="s">
        <v>300</v>
      </c>
      <c r="G49" s="210">
        <v>4894342</v>
      </c>
      <c r="H49" s="210">
        <v>4509958</v>
      </c>
    </row>
    <row r="50" spans="1:8" ht="25.5">
      <c r="A50" s="209" t="s">
        <v>300</v>
      </c>
      <c r="B50" s="210">
        <v>25035495</v>
      </c>
      <c r="C50" s="210">
        <v>30429837</v>
      </c>
      <c r="F50" s="209" t="s">
        <v>301</v>
      </c>
      <c r="G50" s="210">
        <f>G36+G40-G43-G47-G48-G49</f>
        <v>3954001</v>
      </c>
      <c r="H50" s="210">
        <v>3186601</v>
      </c>
    </row>
    <row r="51" spans="1:8" ht="25.5">
      <c r="A51" s="209" t="s">
        <v>301</v>
      </c>
      <c r="B51" s="210">
        <v>-1874746</v>
      </c>
      <c r="C51" s="210">
        <v>53146973</v>
      </c>
      <c r="F51" s="219" t="s">
        <v>305</v>
      </c>
      <c r="G51" s="235">
        <f>G36+G40-G43-G47-G48-G49</f>
        <v>3954001</v>
      </c>
      <c r="H51" s="220">
        <v>3186601</v>
      </c>
    </row>
    <row r="52" spans="1:8" ht="25.5">
      <c r="A52" s="219" t="s">
        <v>305</v>
      </c>
      <c r="B52" s="220">
        <v>-1874746</v>
      </c>
      <c r="C52" s="220">
        <v>53146973</v>
      </c>
      <c r="G52" s="189"/>
    </row>
    <row r="53" spans="1:8">
      <c r="G53" s="189"/>
    </row>
    <row r="54" spans="1:8">
      <c r="A54" s="157" t="s">
        <v>154</v>
      </c>
    </row>
  </sheetData>
  <mergeCells count="7">
    <mergeCell ref="A32:C32"/>
    <mergeCell ref="F32:H32"/>
    <mergeCell ref="A1:I1"/>
    <mergeCell ref="A3:I3"/>
    <mergeCell ref="A2:I2"/>
    <mergeCell ref="A4:I4"/>
    <mergeCell ref="A5:I5"/>
  </mergeCells>
  <pageMargins left="0.7" right="0.7" top="0.75" bottom="0.75" header="0.3" footer="0.3"/>
  <pageSetup paperSize="9" scale="7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opLeftCell="A16" workbookViewId="0">
      <selection activeCell="E15" sqref="E15"/>
    </sheetView>
  </sheetViews>
  <sheetFormatPr defaultRowHeight="14.25"/>
  <cols>
    <col min="2" max="2" width="31.625" customWidth="1"/>
    <col min="3" max="3" width="18.375" customWidth="1"/>
    <col min="5" max="5" width="31.875" customWidth="1"/>
    <col min="6" max="6" width="18.375" customWidth="1"/>
  </cols>
  <sheetData>
    <row r="1" spans="1:9" s="157" customFormat="1" ht="15">
      <c r="A1" s="251" t="s">
        <v>320</v>
      </c>
      <c r="B1" s="251"/>
      <c r="C1" s="251"/>
      <c r="D1" s="251"/>
      <c r="E1" s="251"/>
      <c r="F1" s="251"/>
      <c r="G1" s="251"/>
      <c r="H1" s="251"/>
      <c r="I1" s="251"/>
    </row>
    <row r="2" spans="1:9" s="157" customFormat="1" ht="15.75">
      <c r="A2" s="248" t="s">
        <v>1</v>
      </c>
      <c r="B2" s="248"/>
      <c r="C2" s="248"/>
      <c r="D2" s="248"/>
      <c r="E2" s="248"/>
      <c r="F2" s="248"/>
      <c r="G2" s="248"/>
      <c r="H2" s="248"/>
      <c r="I2" s="248"/>
    </row>
    <row r="3" spans="1:9" s="157" customFormat="1" ht="15">
      <c r="A3" s="250" t="s">
        <v>155</v>
      </c>
      <c r="B3" s="250"/>
      <c r="C3" s="250"/>
      <c r="D3" s="250"/>
      <c r="E3" s="250"/>
      <c r="F3" s="250"/>
      <c r="G3" s="250"/>
      <c r="H3" s="250"/>
      <c r="I3" s="250"/>
    </row>
    <row r="4" spans="1:9" ht="15">
      <c r="A4" s="250" t="s">
        <v>319</v>
      </c>
      <c r="B4" s="250"/>
      <c r="C4" s="250"/>
      <c r="D4" s="250"/>
      <c r="E4" s="250"/>
      <c r="F4" s="250"/>
      <c r="G4" s="250"/>
      <c r="H4" s="250"/>
      <c r="I4" s="250"/>
    </row>
    <row r="5" spans="1:9" ht="15">
      <c r="A5" s="250" t="s">
        <v>272</v>
      </c>
      <c r="B5" s="250"/>
      <c r="C5" s="250"/>
      <c r="D5" s="250"/>
      <c r="E5" s="250"/>
      <c r="F5" s="250"/>
      <c r="G5" s="250"/>
      <c r="H5" s="250"/>
      <c r="I5" s="250"/>
    </row>
    <row r="6" spans="1:9" s="157" customFormat="1" ht="15">
      <c r="A6" s="188"/>
      <c r="B6" s="188"/>
      <c r="C6" s="188"/>
      <c r="D6" s="188"/>
      <c r="E6" s="188"/>
      <c r="F6" s="188"/>
      <c r="G6" s="188"/>
      <c r="H6" s="188"/>
      <c r="I6" s="188"/>
    </row>
    <row r="7" spans="1:9" s="157" customFormat="1" ht="15">
      <c r="A7" s="254" t="s">
        <v>321</v>
      </c>
      <c r="B7" s="254"/>
      <c r="C7" s="254"/>
      <c r="D7" s="188"/>
      <c r="E7" s="254" t="s">
        <v>323</v>
      </c>
      <c r="F7" s="254"/>
      <c r="G7" s="254"/>
      <c r="H7" s="188"/>
      <c r="I7" s="188"/>
    </row>
    <row r="8" spans="1:9" ht="15.75">
      <c r="B8" s="213" t="s">
        <v>6</v>
      </c>
      <c r="C8" s="213" t="s">
        <v>322</v>
      </c>
      <c r="E8" s="213" t="s">
        <v>6</v>
      </c>
      <c r="F8" s="213" t="s">
        <v>322</v>
      </c>
    </row>
    <row r="9" spans="1:9" ht="25.5">
      <c r="B9" s="211" t="s">
        <v>310</v>
      </c>
      <c r="C9" s="212">
        <v>819136357</v>
      </c>
      <c r="E9" s="211" t="s">
        <v>310</v>
      </c>
      <c r="F9" s="212">
        <v>555108698</v>
      </c>
    </row>
    <row r="10" spans="1:9" ht="25.5">
      <c r="B10" s="211" t="s">
        <v>311</v>
      </c>
      <c r="C10" s="212">
        <v>828856354</v>
      </c>
      <c r="E10" s="211" t="s">
        <v>311</v>
      </c>
      <c r="F10" s="212">
        <v>19860254</v>
      </c>
    </row>
    <row r="11" spans="1:9" ht="25.5">
      <c r="B11" s="209" t="s">
        <v>312</v>
      </c>
      <c r="C11" s="210">
        <v>-9719997</v>
      </c>
      <c r="E11" s="209" t="s">
        <v>312</v>
      </c>
      <c r="F11" s="210">
        <v>535248444</v>
      </c>
    </row>
    <row r="12" spans="1:9" ht="25.5">
      <c r="B12" s="211" t="s">
        <v>313</v>
      </c>
      <c r="C12" s="212">
        <v>623231043</v>
      </c>
      <c r="E12" s="211" t="s">
        <v>313</v>
      </c>
      <c r="F12" s="212">
        <v>37824499</v>
      </c>
    </row>
    <row r="13" spans="1:9" ht="25.5">
      <c r="B13" s="211" t="s">
        <v>314</v>
      </c>
      <c r="C13" s="212">
        <v>562156241</v>
      </c>
      <c r="E13" s="211" t="s">
        <v>314</v>
      </c>
      <c r="F13" s="212">
        <v>562156241</v>
      </c>
    </row>
    <row r="14" spans="1:9" ht="25.5">
      <c r="B14" s="209" t="s">
        <v>315</v>
      </c>
      <c r="C14" s="210">
        <v>61074802</v>
      </c>
      <c r="E14" s="209" t="s">
        <v>315</v>
      </c>
      <c r="F14" s="210">
        <v>-524331742</v>
      </c>
    </row>
    <row r="15" spans="1:9" ht="25.5">
      <c r="B15" s="209" t="s">
        <v>316</v>
      </c>
      <c r="C15" s="210">
        <v>51354805</v>
      </c>
      <c r="E15" s="209" t="s">
        <v>316</v>
      </c>
      <c r="F15" s="210">
        <v>10916702</v>
      </c>
    </row>
    <row r="16" spans="1:9">
      <c r="B16" s="209" t="s">
        <v>317</v>
      </c>
      <c r="C16" s="210">
        <v>51354805</v>
      </c>
      <c r="E16" s="209" t="s">
        <v>317</v>
      </c>
      <c r="F16" s="210">
        <v>10916702</v>
      </c>
    </row>
    <row r="17" spans="1:6" ht="25.5">
      <c r="B17" s="209" t="s">
        <v>318</v>
      </c>
      <c r="C17" s="210">
        <v>51354805</v>
      </c>
      <c r="E17" s="209" t="s">
        <v>318</v>
      </c>
      <c r="F17" s="210">
        <v>10916702</v>
      </c>
    </row>
    <row r="20" spans="1:6" ht="25.5" customHeight="1">
      <c r="A20" s="186" t="s">
        <v>324</v>
      </c>
      <c r="B20" s="186"/>
      <c r="C20" s="186"/>
      <c r="E20" s="253" t="s">
        <v>325</v>
      </c>
      <c r="F20" s="253"/>
    </row>
    <row r="21" spans="1:6" ht="15.75">
      <c r="B21" s="213" t="s">
        <v>6</v>
      </c>
      <c r="C21" s="213" t="s">
        <v>322</v>
      </c>
      <c r="D21" s="186"/>
      <c r="E21" s="213" t="s">
        <v>6</v>
      </c>
      <c r="F21" s="213" t="s">
        <v>322</v>
      </c>
    </row>
    <row r="22" spans="1:6" ht="25.5">
      <c r="B22" s="211" t="s">
        <v>310</v>
      </c>
      <c r="C22" s="212">
        <v>258640785</v>
      </c>
      <c r="E22" s="211" t="s">
        <v>310</v>
      </c>
      <c r="F22" s="212">
        <v>5386874</v>
      </c>
    </row>
    <row r="23" spans="1:6" ht="25.5">
      <c r="B23" s="211" t="s">
        <v>311</v>
      </c>
      <c r="C23" s="212">
        <v>633310700</v>
      </c>
      <c r="E23" s="211" t="s">
        <v>311</v>
      </c>
      <c r="F23" s="212">
        <v>175685400</v>
      </c>
    </row>
    <row r="24" spans="1:6" ht="25.5">
      <c r="B24" s="209" t="s">
        <v>312</v>
      </c>
      <c r="C24" s="210">
        <v>-374669915</v>
      </c>
      <c r="E24" s="209" t="s">
        <v>312</v>
      </c>
      <c r="F24" s="210">
        <v>-170298526</v>
      </c>
    </row>
    <row r="25" spans="1:6" ht="25.5">
      <c r="B25" s="211" t="s">
        <v>313</v>
      </c>
      <c r="C25" s="212">
        <v>411199112</v>
      </c>
      <c r="E25" s="211" t="s">
        <v>313</v>
      </c>
      <c r="F25" s="212">
        <v>174207432</v>
      </c>
    </row>
    <row r="26" spans="1:6" ht="25.5">
      <c r="B26" s="209" t="s">
        <v>315</v>
      </c>
      <c r="C26" s="210">
        <v>411199112</v>
      </c>
      <c r="E26" s="209" t="s">
        <v>315</v>
      </c>
      <c r="F26" s="210">
        <v>174207432</v>
      </c>
    </row>
    <row r="27" spans="1:6" ht="25.5">
      <c r="B27" s="209" t="s">
        <v>316</v>
      </c>
      <c r="C27" s="210">
        <v>36529197</v>
      </c>
      <c r="E27" s="209" t="s">
        <v>316</v>
      </c>
      <c r="F27" s="210">
        <v>3908906</v>
      </c>
    </row>
    <row r="28" spans="1:6">
      <c r="B28" s="209" t="s">
        <v>317</v>
      </c>
      <c r="C28" s="210">
        <v>36529197</v>
      </c>
      <c r="E28" s="209" t="s">
        <v>317</v>
      </c>
      <c r="F28" s="210">
        <v>3908906</v>
      </c>
    </row>
    <row r="29" spans="1:6" ht="25.5">
      <c r="B29" s="209" t="s">
        <v>318</v>
      </c>
      <c r="C29" s="210">
        <v>36529197</v>
      </c>
      <c r="E29" s="209" t="s">
        <v>318</v>
      </c>
      <c r="F29" s="210">
        <v>3908906</v>
      </c>
    </row>
    <row r="33" spans="2:2">
      <c r="B33" s="157" t="s">
        <v>154</v>
      </c>
    </row>
  </sheetData>
  <mergeCells count="8">
    <mergeCell ref="E20:F20"/>
    <mergeCell ref="A1:I1"/>
    <mergeCell ref="A2:I2"/>
    <mergeCell ref="A3:I3"/>
    <mergeCell ref="A4:I4"/>
    <mergeCell ref="A5:I5"/>
    <mergeCell ref="A7:C7"/>
    <mergeCell ref="E7:G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topLeftCell="D16" workbookViewId="0">
      <selection activeCell="J1" sqref="J1"/>
    </sheetView>
  </sheetViews>
  <sheetFormatPr defaultRowHeight="14.25"/>
  <cols>
    <col min="1" max="1" width="29.125" customWidth="1"/>
    <col min="2" max="23" width="20.625" customWidth="1"/>
    <col min="24" max="24" width="20.875" customWidth="1"/>
  </cols>
  <sheetData>
    <row r="1" spans="1:24" s="157" customFormat="1" ht="15">
      <c r="A1" s="251" t="s">
        <v>370</v>
      </c>
      <c r="B1" s="251"/>
      <c r="C1" s="251"/>
      <c r="D1" s="251"/>
      <c r="E1" s="251"/>
      <c r="F1" s="251"/>
      <c r="G1" s="251"/>
      <c r="H1" s="251"/>
      <c r="I1" s="251"/>
      <c r="K1" s="221"/>
      <c r="L1" s="221"/>
      <c r="M1" s="221"/>
      <c r="N1" s="251" t="s">
        <v>370</v>
      </c>
      <c r="O1" s="251"/>
      <c r="P1" s="251"/>
      <c r="Q1" s="251"/>
      <c r="R1" s="251"/>
      <c r="S1" s="251"/>
      <c r="T1" s="251"/>
      <c r="U1" s="251"/>
      <c r="V1" s="251"/>
    </row>
    <row r="2" spans="1:24" s="157" customFormat="1" ht="15.75">
      <c r="A2" s="248" t="s">
        <v>1</v>
      </c>
      <c r="B2" s="248"/>
      <c r="C2" s="248"/>
      <c r="D2" s="248"/>
      <c r="E2" s="248"/>
      <c r="F2" s="248"/>
      <c r="G2" s="248"/>
      <c r="H2" s="248"/>
      <c r="I2" s="248"/>
      <c r="K2" s="221"/>
      <c r="L2" s="221"/>
      <c r="M2" s="221"/>
      <c r="N2" s="248" t="s">
        <v>1</v>
      </c>
      <c r="O2" s="248"/>
      <c r="P2" s="248"/>
      <c r="Q2" s="248"/>
      <c r="R2" s="248"/>
      <c r="S2" s="248"/>
      <c r="T2" s="248"/>
      <c r="U2" s="248"/>
      <c r="V2" s="248"/>
    </row>
    <row r="3" spans="1:24" s="157" customFormat="1" ht="15">
      <c r="A3" s="250" t="s">
        <v>155</v>
      </c>
      <c r="B3" s="250"/>
      <c r="C3" s="250"/>
      <c r="D3" s="250"/>
      <c r="E3" s="250"/>
      <c r="F3" s="250"/>
      <c r="G3" s="250"/>
      <c r="H3" s="250"/>
      <c r="I3" s="250"/>
      <c r="K3" s="221"/>
      <c r="L3" s="221"/>
      <c r="M3" s="221"/>
      <c r="N3" s="250" t="s">
        <v>155</v>
      </c>
      <c r="O3" s="250"/>
      <c r="P3" s="250"/>
      <c r="Q3" s="250"/>
      <c r="R3" s="250"/>
      <c r="S3" s="250"/>
      <c r="T3" s="250"/>
      <c r="U3" s="250"/>
      <c r="V3" s="250"/>
    </row>
    <row r="4" spans="1:24" ht="15">
      <c r="A4" s="250" t="s">
        <v>369</v>
      </c>
      <c r="B4" s="250"/>
      <c r="C4" s="250"/>
      <c r="D4" s="250"/>
      <c r="E4" s="250"/>
      <c r="F4" s="250"/>
      <c r="G4" s="250"/>
      <c r="H4" s="250"/>
      <c r="I4" s="250"/>
      <c r="K4" s="221"/>
      <c r="L4" s="221"/>
      <c r="M4" s="221"/>
      <c r="N4" s="250" t="s">
        <v>369</v>
      </c>
      <c r="O4" s="250"/>
      <c r="P4" s="250"/>
      <c r="Q4" s="250"/>
      <c r="R4" s="250"/>
      <c r="S4" s="250"/>
      <c r="T4" s="250"/>
      <c r="U4" s="250"/>
      <c r="V4" s="250"/>
    </row>
    <row r="5" spans="1:24" ht="15">
      <c r="A5" s="250" t="s">
        <v>272</v>
      </c>
      <c r="B5" s="250"/>
      <c r="C5" s="250"/>
      <c r="D5" s="250"/>
      <c r="E5" s="250"/>
      <c r="F5" s="250"/>
      <c r="G5" s="250"/>
      <c r="H5" s="250"/>
      <c r="I5" s="250"/>
      <c r="K5" s="221"/>
      <c r="L5" s="221"/>
      <c r="M5" s="221"/>
      <c r="N5" s="250" t="s">
        <v>272</v>
      </c>
      <c r="O5" s="250"/>
      <c r="P5" s="250"/>
      <c r="Q5" s="250"/>
      <c r="R5" s="250"/>
      <c r="S5" s="250"/>
      <c r="T5" s="250"/>
      <c r="U5" s="250"/>
      <c r="V5" s="250"/>
    </row>
    <row r="6" spans="1:24" ht="14.25" customHeight="1">
      <c r="K6" s="221"/>
      <c r="L6" s="221"/>
      <c r="M6" s="221"/>
      <c r="N6" s="221"/>
      <c r="O6" s="221"/>
      <c r="P6" s="221"/>
      <c r="Q6" s="221"/>
      <c r="R6" s="221"/>
      <c r="S6" s="221"/>
    </row>
    <row r="7" spans="1:24" ht="110.25">
      <c r="A7" s="213" t="s">
        <v>6</v>
      </c>
      <c r="B7" s="213" t="s">
        <v>69</v>
      </c>
      <c r="C7" s="213" t="s">
        <v>326</v>
      </c>
      <c r="D7" s="213" t="s">
        <v>327</v>
      </c>
      <c r="E7" s="213" t="s">
        <v>328</v>
      </c>
      <c r="F7" s="213" t="s">
        <v>329</v>
      </c>
      <c r="G7" s="213" t="s">
        <v>330</v>
      </c>
      <c r="H7" s="213" t="s">
        <v>331</v>
      </c>
      <c r="I7" s="213" t="s">
        <v>332</v>
      </c>
      <c r="J7" s="213" t="s">
        <v>333</v>
      </c>
      <c r="K7" s="213" t="s">
        <v>334</v>
      </c>
      <c r="L7" s="213" t="s">
        <v>335</v>
      </c>
      <c r="M7" s="213" t="s">
        <v>336</v>
      </c>
      <c r="N7" s="213" t="s">
        <v>337</v>
      </c>
      <c r="O7" s="213" t="s">
        <v>338</v>
      </c>
      <c r="P7" s="213" t="s">
        <v>339</v>
      </c>
      <c r="Q7" s="213" t="s">
        <v>340</v>
      </c>
      <c r="R7" s="213" t="s">
        <v>341</v>
      </c>
      <c r="S7" s="213" t="s">
        <v>342</v>
      </c>
      <c r="T7" s="213" t="s">
        <v>343</v>
      </c>
      <c r="U7" s="213" t="s">
        <v>344</v>
      </c>
      <c r="V7" s="213" t="s">
        <v>345</v>
      </c>
      <c r="W7" s="213" t="s">
        <v>346</v>
      </c>
      <c r="X7" s="213" t="s">
        <v>347</v>
      </c>
    </row>
    <row r="8" spans="1:24">
      <c r="A8" s="209" t="s">
        <v>348</v>
      </c>
      <c r="B8" s="210">
        <v>446849798</v>
      </c>
      <c r="C8" s="210">
        <v>279929</v>
      </c>
      <c r="D8" s="210">
        <v>0</v>
      </c>
      <c r="E8" s="210">
        <v>0</v>
      </c>
      <c r="F8" s="210">
        <v>0</v>
      </c>
      <c r="G8" s="210">
        <v>0</v>
      </c>
      <c r="H8" s="210">
        <v>15706135</v>
      </c>
      <c r="I8" s="210">
        <v>63402836</v>
      </c>
      <c r="J8" s="210">
        <v>54958141</v>
      </c>
      <c r="K8" s="210">
        <v>30282250</v>
      </c>
      <c r="L8" s="210">
        <v>15710097</v>
      </c>
      <c r="M8" s="210">
        <v>28639190</v>
      </c>
      <c r="N8" s="210">
        <v>14309052</v>
      </c>
      <c r="O8" s="210">
        <v>21238853</v>
      </c>
      <c r="P8" s="210">
        <v>0</v>
      </c>
      <c r="Q8" s="210">
        <v>45454850</v>
      </c>
      <c r="R8" s="210">
        <v>52293657</v>
      </c>
      <c r="S8" s="210">
        <v>19343692</v>
      </c>
      <c r="T8" s="210">
        <v>5678901</v>
      </c>
      <c r="U8" s="210">
        <v>13170306</v>
      </c>
      <c r="V8" s="210">
        <v>6888184</v>
      </c>
      <c r="W8" s="210">
        <v>55626238</v>
      </c>
      <c r="X8" s="210">
        <v>3867487</v>
      </c>
    </row>
    <row r="9" spans="1:24" ht="38.25">
      <c r="A9" s="209" t="s">
        <v>349</v>
      </c>
      <c r="B9" s="210">
        <v>119844891</v>
      </c>
      <c r="C9" s="210">
        <v>130181</v>
      </c>
      <c r="D9" s="210">
        <v>0</v>
      </c>
      <c r="E9" s="210">
        <v>0</v>
      </c>
      <c r="F9" s="210">
        <v>0</v>
      </c>
      <c r="G9" s="210">
        <v>0</v>
      </c>
      <c r="H9" s="210">
        <v>4210423</v>
      </c>
      <c r="I9" s="210">
        <v>17087908</v>
      </c>
      <c r="J9" s="210">
        <v>15124627</v>
      </c>
      <c r="K9" s="210">
        <v>8240687</v>
      </c>
      <c r="L9" s="210">
        <v>4275781</v>
      </c>
      <c r="M9" s="210">
        <v>7909603</v>
      </c>
      <c r="N9" s="210">
        <v>3710870</v>
      </c>
      <c r="O9" s="210">
        <v>5712935</v>
      </c>
      <c r="P9" s="210">
        <v>0</v>
      </c>
      <c r="Q9" s="210">
        <v>11971491</v>
      </c>
      <c r="R9" s="210">
        <v>14335870</v>
      </c>
      <c r="S9" s="210">
        <v>5208521</v>
      </c>
      <c r="T9" s="210">
        <v>1467407</v>
      </c>
      <c r="U9" s="210">
        <v>1841061</v>
      </c>
      <c r="V9" s="210">
        <v>1889245</v>
      </c>
      <c r="W9" s="210">
        <v>15680379</v>
      </c>
      <c r="X9" s="210">
        <v>1047902</v>
      </c>
    </row>
    <row r="10" spans="1:24" ht="25.5">
      <c r="A10" s="209" t="s">
        <v>350</v>
      </c>
      <c r="B10" s="210">
        <v>218997729</v>
      </c>
      <c r="C10" s="210">
        <v>12864644</v>
      </c>
      <c r="D10" s="210">
        <v>0</v>
      </c>
      <c r="E10" s="210">
        <v>295500</v>
      </c>
      <c r="F10" s="210">
        <v>0</v>
      </c>
      <c r="G10" s="210">
        <v>0</v>
      </c>
      <c r="H10" s="210">
        <v>4932553</v>
      </c>
      <c r="I10" s="210">
        <v>39446574</v>
      </c>
      <c r="J10" s="210">
        <v>33906334</v>
      </c>
      <c r="K10" s="210">
        <v>18848183</v>
      </c>
      <c r="L10" s="210">
        <v>9682699</v>
      </c>
      <c r="M10" s="210">
        <v>2948041</v>
      </c>
      <c r="N10" s="210">
        <v>1601385</v>
      </c>
      <c r="O10" s="210">
        <v>6308236</v>
      </c>
      <c r="P10" s="210">
        <v>48682</v>
      </c>
      <c r="Q10" s="210">
        <v>5150231</v>
      </c>
      <c r="R10" s="210">
        <v>8151511</v>
      </c>
      <c r="S10" s="210">
        <v>6652888</v>
      </c>
      <c r="T10" s="210">
        <v>2713048</v>
      </c>
      <c r="U10" s="210">
        <v>1232869</v>
      </c>
      <c r="V10" s="210">
        <v>56861047</v>
      </c>
      <c r="W10" s="210">
        <v>1648439</v>
      </c>
      <c r="X10" s="210">
        <v>5704865</v>
      </c>
    </row>
    <row r="11" spans="1:24" ht="25.5">
      <c r="A11" s="209" t="s">
        <v>351</v>
      </c>
      <c r="B11" s="210">
        <v>1004465</v>
      </c>
      <c r="C11" s="210">
        <v>0</v>
      </c>
      <c r="D11" s="210">
        <v>0</v>
      </c>
      <c r="E11" s="210">
        <v>0</v>
      </c>
      <c r="F11" s="210">
        <v>0</v>
      </c>
      <c r="G11" s="210">
        <v>0</v>
      </c>
      <c r="H11" s="210">
        <v>47566</v>
      </c>
      <c r="I11" s="210">
        <v>107285</v>
      </c>
      <c r="J11" s="210">
        <v>94928</v>
      </c>
      <c r="K11" s="210">
        <v>51784</v>
      </c>
      <c r="L11" s="210">
        <v>26793</v>
      </c>
      <c r="M11" s="210">
        <v>6277</v>
      </c>
      <c r="N11" s="210">
        <v>4641</v>
      </c>
      <c r="O11" s="210">
        <v>376505</v>
      </c>
      <c r="P11" s="210">
        <v>0</v>
      </c>
      <c r="Q11" s="210">
        <v>0</v>
      </c>
      <c r="R11" s="210">
        <v>0</v>
      </c>
      <c r="S11" s="210">
        <v>278586</v>
      </c>
      <c r="T11" s="210">
        <v>590</v>
      </c>
      <c r="U11" s="210">
        <v>88</v>
      </c>
      <c r="V11" s="210">
        <v>6388</v>
      </c>
      <c r="W11" s="210">
        <v>2848</v>
      </c>
      <c r="X11" s="210">
        <v>186</v>
      </c>
    </row>
    <row r="12" spans="1:24" ht="38.25">
      <c r="A12" s="211" t="s">
        <v>352</v>
      </c>
      <c r="B12" s="212">
        <v>3600000</v>
      </c>
      <c r="C12" s="212">
        <v>0</v>
      </c>
      <c r="D12" s="212">
        <v>0</v>
      </c>
      <c r="E12" s="212">
        <v>0</v>
      </c>
      <c r="F12" s="212">
        <v>3600000</v>
      </c>
      <c r="G12" s="212">
        <v>0</v>
      </c>
      <c r="H12" s="212">
        <v>0</v>
      </c>
      <c r="I12" s="212">
        <v>0</v>
      </c>
      <c r="J12" s="212">
        <v>0</v>
      </c>
      <c r="K12" s="212">
        <v>0</v>
      </c>
      <c r="L12" s="212">
        <v>0</v>
      </c>
      <c r="M12" s="212">
        <v>0</v>
      </c>
      <c r="N12" s="212">
        <v>0</v>
      </c>
      <c r="O12" s="212">
        <v>0</v>
      </c>
      <c r="P12" s="212">
        <v>0</v>
      </c>
      <c r="Q12" s="212">
        <v>0</v>
      </c>
      <c r="R12" s="212">
        <v>0</v>
      </c>
      <c r="S12" s="212">
        <v>0</v>
      </c>
      <c r="T12" s="212">
        <v>0</v>
      </c>
      <c r="U12" s="212">
        <v>0</v>
      </c>
      <c r="V12" s="212">
        <v>0</v>
      </c>
      <c r="W12" s="212">
        <v>0</v>
      </c>
      <c r="X12" s="212">
        <v>0</v>
      </c>
    </row>
    <row r="13" spans="1:24" ht="38.25">
      <c r="A13" s="211" t="s">
        <v>353</v>
      </c>
      <c r="B13" s="212">
        <v>2690000</v>
      </c>
      <c r="C13" s="212">
        <v>0</v>
      </c>
      <c r="D13" s="212">
        <v>0</v>
      </c>
      <c r="E13" s="212">
        <v>0</v>
      </c>
      <c r="F13" s="212">
        <v>0</v>
      </c>
      <c r="G13" s="212">
        <v>2690000</v>
      </c>
      <c r="H13" s="212">
        <v>0</v>
      </c>
      <c r="I13" s="212">
        <v>0</v>
      </c>
      <c r="J13" s="212">
        <v>0</v>
      </c>
      <c r="K13" s="212">
        <v>0</v>
      </c>
      <c r="L13" s="212">
        <v>0</v>
      </c>
      <c r="M13" s="212">
        <v>0</v>
      </c>
      <c r="N13" s="212">
        <v>0</v>
      </c>
      <c r="O13" s="212">
        <v>0</v>
      </c>
      <c r="P13" s="212">
        <v>0</v>
      </c>
      <c r="Q13" s="212">
        <v>0</v>
      </c>
      <c r="R13" s="212">
        <v>0</v>
      </c>
      <c r="S13" s="212">
        <v>0</v>
      </c>
      <c r="T13" s="212">
        <v>0</v>
      </c>
      <c r="U13" s="212">
        <v>0</v>
      </c>
      <c r="V13" s="212">
        <v>0</v>
      </c>
      <c r="W13" s="212">
        <v>0</v>
      </c>
      <c r="X13" s="212">
        <v>0</v>
      </c>
    </row>
    <row r="14" spans="1:24" ht="38.25">
      <c r="A14" s="209" t="s">
        <v>354</v>
      </c>
      <c r="B14" s="210">
        <v>6290000</v>
      </c>
      <c r="C14" s="210">
        <v>0</v>
      </c>
      <c r="D14" s="210">
        <v>0</v>
      </c>
      <c r="E14" s="210">
        <v>0</v>
      </c>
      <c r="F14" s="210">
        <v>3600000</v>
      </c>
      <c r="G14" s="210">
        <v>2690000</v>
      </c>
      <c r="H14" s="210">
        <v>0</v>
      </c>
      <c r="I14" s="210">
        <v>0</v>
      </c>
      <c r="J14" s="210">
        <v>0</v>
      </c>
      <c r="K14" s="210">
        <v>0</v>
      </c>
      <c r="L14" s="210">
        <v>0</v>
      </c>
      <c r="M14" s="210">
        <v>0</v>
      </c>
      <c r="N14" s="210">
        <v>0</v>
      </c>
      <c r="O14" s="210">
        <v>0</v>
      </c>
      <c r="P14" s="210">
        <v>0</v>
      </c>
      <c r="Q14" s="210">
        <v>0</v>
      </c>
      <c r="R14" s="210">
        <v>0</v>
      </c>
      <c r="S14" s="210">
        <v>0</v>
      </c>
      <c r="T14" s="210">
        <v>0</v>
      </c>
      <c r="U14" s="210">
        <v>0</v>
      </c>
      <c r="V14" s="210">
        <v>0</v>
      </c>
      <c r="W14" s="210">
        <v>0</v>
      </c>
      <c r="X14" s="210">
        <v>0</v>
      </c>
    </row>
    <row r="15" spans="1:24" ht="25.5">
      <c r="A15" s="211" t="s">
        <v>355</v>
      </c>
      <c r="B15" s="212">
        <v>519901</v>
      </c>
      <c r="C15" s="212">
        <v>0</v>
      </c>
      <c r="D15" s="212">
        <v>0</v>
      </c>
      <c r="E15" s="212">
        <v>0</v>
      </c>
      <c r="F15" s="212">
        <v>0</v>
      </c>
      <c r="G15" s="212">
        <v>0</v>
      </c>
      <c r="H15" s="212">
        <v>0</v>
      </c>
      <c r="I15" s="212">
        <v>217796</v>
      </c>
      <c r="J15" s="212">
        <v>0</v>
      </c>
      <c r="K15" s="212">
        <v>0</v>
      </c>
      <c r="L15" s="212">
        <v>0</v>
      </c>
      <c r="M15" s="212">
        <v>0</v>
      </c>
      <c r="N15" s="212">
        <v>0</v>
      </c>
      <c r="O15" s="212">
        <v>0</v>
      </c>
      <c r="P15" s="212">
        <v>0</v>
      </c>
      <c r="Q15" s="212">
        <v>0</v>
      </c>
      <c r="R15" s="212">
        <v>181263</v>
      </c>
      <c r="S15" s="212">
        <v>120842</v>
      </c>
      <c r="T15" s="212">
        <v>0</v>
      </c>
      <c r="U15" s="212">
        <v>0</v>
      </c>
      <c r="V15" s="212">
        <v>0</v>
      </c>
      <c r="W15" s="212">
        <v>0</v>
      </c>
      <c r="X15" s="212">
        <v>0</v>
      </c>
    </row>
    <row r="16" spans="1:24" ht="25.5">
      <c r="A16" s="211" t="s">
        <v>356</v>
      </c>
      <c r="B16" s="212">
        <v>240430</v>
      </c>
      <c r="C16" s="212">
        <v>0</v>
      </c>
      <c r="D16" s="212">
        <v>0</v>
      </c>
      <c r="E16" s="212">
        <v>0</v>
      </c>
      <c r="F16" s="212">
        <v>0</v>
      </c>
      <c r="G16" s="212">
        <v>0</v>
      </c>
      <c r="H16" s="212">
        <v>0</v>
      </c>
      <c r="I16" s="212">
        <v>0</v>
      </c>
      <c r="J16" s="212">
        <v>0</v>
      </c>
      <c r="K16" s="212">
        <v>0</v>
      </c>
      <c r="L16" s="212">
        <v>0</v>
      </c>
      <c r="M16" s="212">
        <v>0</v>
      </c>
      <c r="N16" s="212">
        <v>0</v>
      </c>
      <c r="O16" s="212">
        <v>240430</v>
      </c>
      <c r="P16" s="212">
        <v>0</v>
      </c>
      <c r="Q16" s="212">
        <v>0</v>
      </c>
      <c r="R16" s="212">
        <v>0</v>
      </c>
      <c r="S16" s="212">
        <v>0</v>
      </c>
      <c r="T16" s="212">
        <v>0</v>
      </c>
      <c r="U16" s="212">
        <v>0</v>
      </c>
      <c r="V16" s="212">
        <v>0</v>
      </c>
      <c r="W16" s="212">
        <v>0</v>
      </c>
      <c r="X16" s="212">
        <v>0</v>
      </c>
    </row>
    <row r="17" spans="1:24" ht="25.5">
      <c r="A17" s="211" t="s">
        <v>357</v>
      </c>
      <c r="B17" s="212">
        <v>1643948</v>
      </c>
      <c r="C17" s="212">
        <v>0</v>
      </c>
      <c r="D17" s="212">
        <v>0</v>
      </c>
      <c r="E17" s="212">
        <v>0</v>
      </c>
      <c r="F17" s="212">
        <v>0</v>
      </c>
      <c r="G17" s="212">
        <v>0</v>
      </c>
      <c r="H17" s="212">
        <v>0</v>
      </c>
      <c r="I17" s="212">
        <v>532552</v>
      </c>
      <c r="J17" s="212">
        <v>0</v>
      </c>
      <c r="K17" s="212">
        <v>0</v>
      </c>
      <c r="L17" s="212">
        <v>0</v>
      </c>
      <c r="M17" s="212">
        <v>0</v>
      </c>
      <c r="N17" s="212">
        <v>0</v>
      </c>
      <c r="O17" s="212">
        <v>0</v>
      </c>
      <c r="P17" s="212">
        <v>0</v>
      </c>
      <c r="Q17" s="212">
        <v>142127</v>
      </c>
      <c r="R17" s="212">
        <v>567155</v>
      </c>
      <c r="S17" s="212">
        <v>402114</v>
      </c>
      <c r="T17" s="212">
        <v>0</v>
      </c>
      <c r="U17" s="212">
        <v>0</v>
      </c>
      <c r="V17" s="212">
        <v>0</v>
      </c>
      <c r="W17" s="212">
        <v>0</v>
      </c>
      <c r="X17" s="212">
        <v>0</v>
      </c>
    </row>
    <row r="18" spans="1:24" ht="25.5">
      <c r="A18" s="211" t="s">
        <v>358</v>
      </c>
      <c r="B18" s="212">
        <v>17479477</v>
      </c>
      <c r="C18" s="212">
        <v>0</v>
      </c>
      <c r="D18" s="212">
        <v>0</v>
      </c>
      <c r="E18" s="212">
        <v>0</v>
      </c>
      <c r="F18" s="212">
        <v>0</v>
      </c>
      <c r="G18" s="212">
        <v>0</v>
      </c>
      <c r="H18" s="212">
        <v>266169</v>
      </c>
      <c r="I18" s="212">
        <v>11164618</v>
      </c>
      <c r="J18" s="212">
        <v>33323</v>
      </c>
      <c r="K18" s="212">
        <v>979207</v>
      </c>
      <c r="L18" s="212">
        <v>8913</v>
      </c>
      <c r="M18" s="212">
        <v>952610</v>
      </c>
      <c r="N18" s="212">
        <v>1874</v>
      </c>
      <c r="O18" s="212">
        <v>1052113</v>
      </c>
      <c r="P18" s="212">
        <v>0</v>
      </c>
      <c r="Q18" s="212">
        <v>417770</v>
      </c>
      <c r="R18" s="212">
        <v>784955</v>
      </c>
      <c r="S18" s="212">
        <v>1326157</v>
      </c>
      <c r="T18" s="212">
        <v>347</v>
      </c>
      <c r="U18" s="212">
        <v>14016</v>
      </c>
      <c r="V18" s="212">
        <v>2232</v>
      </c>
      <c r="W18" s="212">
        <v>471810</v>
      </c>
      <c r="X18" s="212">
        <v>3363</v>
      </c>
    </row>
    <row r="19" spans="1:24" ht="38.25">
      <c r="A19" s="211" t="s">
        <v>359</v>
      </c>
      <c r="B19" s="212">
        <v>5209771</v>
      </c>
      <c r="C19" s="212">
        <v>0</v>
      </c>
      <c r="D19" s="212">
        <v>0</v>
      </c>
      <c r="E19" s="212">
        <v>0</v>
      </c>
      <c r="F19" s="212">
        <v>0</v>
      </c>
      <c r="G19" s="212">
        <v>0</v>
      </c>
      <c r="H19" s="212">
        <v>71865</v>
      </c>
      <c r="I19" s="212">
        <v>3211643</v>
      </c>
      <c r="J19" s="212">
        <v>8997</v>
      </c>
      <c r="K19" s="212">
        <v>264387</v>
      </c>
      <c r="L19" s="212">
        <v>2406</v>
      </c>
      <c r="M19" s="212">
        <v>257208</v>
      </c>
      <c r="N19" s="212">
        <v>506</v>
      </c>
      <c r="O19" s="212">
        <v>348360</v>
      </c>
      <c r="P19" s="212">
        <v>0</v>
      </c>
      <c r="Q19" s="212">
        <v>151171</v>
      </c>
      <c r="R19" s="212">
        <v>414012</v>
      </c>
      <c r="S19" s="212">
        <v>329429</v>
      </c>
      <c r="T19" s="212">
        <v>93</v>
      </c>
      <c r="U19" s="212">
        <v>20794</v>
      </c>
      <c r="V19" s="212">
        <v>603</v>
      </c>
      <c r="W19" s="212">
        <v>127388</v>
      </c>
      <c r="X19" s="212">
        <v>909</v>
      </c>
    </row>
    <row r="20" spans="1:24" ht="25.5">
      <c r="A20" s="209" t="s">
        <v>360</v>
      </c>
      <c r="B20" s="210">
        <v>25093527</v>
      </c>
      <c r="C20" s="210">
        <v>0</v>
      </c>
      <c r="D20" s="210">
        <v>0</v>
      </c>
      <c r="E20" s="210">
        <v>0</v>
      </c>
      <c r="F20" s="210">
        <v>0</v>
      </c>
      <c r="G20" s="210">
        <v>0</v>
      </c>
      <c r="H20" s="210">
        <v>338034</v>
      </c>
      <c r="I20" s="210">
        <v>15126609</v>
      </c>
      <c r="J20" s="210">
        <v>42320</v>
      </c>
      <c r="K20" s="210">
        <v>1243594</v>
      </c>
      <c r="L20" s="210">
        <v>11319</v>
      </c>
      <c r="M20" s="210">
        <v>1209818</v>
      </c>
      <c r="N20" s="210">
        <v>2380</v>
      </c>
      <c r="O20" s="210">
        <v>1640903</v>
      </c>
      <c r="P20" s="210">
        <v>0</v>
      </c>
      <c r="Q20" s="210">
        <v>711068</v>
      </c>
      <c r="R20" s="210">
        <v>1947385</v>
      </c>
      <c r="S20" s="210">
        <v>2178542</v>
      </c>
      <c r="T20" s="210">
        <v>440</v>
      </c>
      <c r="U20" s="210">
        <v>34810</v>
      </c>
      <c r="V20" s="210">
        <v>2835</v>
      </c>
      <c r="W20" s="210">
        <v>599198</v>
      </c>
      <c r="X20" s="210">
        <v>4272</v>
      </c>
    </row>
    <row r="21" spans="1:24">
      <c r="A21" s="211" t="s">
        <v>361</v>
      </c>
      <c r="B21" s="212">
        <v>8484994</v>
      </c>
      <c r="C21" s="212">
        <v>0</v>
      </c>
      <c r="D21" s="212">
        <v>0</v>
      </c>
      <c r="E21" s="212">
        <v>0</v>
      </c>
      <c r="F21" s="212">
        <v>0</v>
      </c>
      <c r="G21" s="212">
        <v>0</v>
      </c>
      <c r="H21" s="212">
        <v>1862742</v>
      </c>
      <c r="I21" s="212">
        <v>1440000</v>
      </c>
      <c r="J21" s="212">
        <v>0</v>
      </c>
      <c r="K21" s="212">
        <v>4831999</v>
      </c>
      <c r="L21" s="212">
        <v>0</v>
      </c>
      <c r="M21" s="212">
        <v>0</v>
      </c>
      <c r="N21" s="212">
        <v>0</v>
      </c>
      <c r="O21" s="212">
        <v>0</v>
      </c>
      <c r="P21" s="212">
        <v>0</v>
      </c>
      <c r="Q21" s="212">
        <v>0</v>
      </c>
      <c r="R21" s="212">
        <v>270253</v>
      </c>
      <c r="S21" s="212">
        <v>80000</v>
      </c>
      <c r="T21" s="212">
        <v>0</v>
      </c>
      <c r="U21" s="212">
        <v>0</v>
      </c>
      <c r="V21" s="212">
        <v>0</v>
      </c>
      <c r="W21" s="212">
        <v>0</v>
      </c>
      <c r="X21" s="212">
        <v>0</v>
      </c>
    </row>
    <row r="22" spans="1:24" ht="25.5">
      <c r="A22" s="211" t="s">
        <v>362</v>
      </c>
      <c r="B22" s="212">
        <v>2290950</v>
      </c>
      <c r="C22" s="212">
        <v>0</v>
      </c>
      <c r="D22" s="212">
        <v>0</v>
      </c>
      <c r="E22" s="212">
        <v>0</v>
      </c>
      <c r="F22" s="212">
        <v>0</v>
      </c>
      <c r="G22" s="212">
        <v>0</v>
      </c>
      <c r="H22" s="212">
        <v>502940</v>
      </c>
      <c r="I22" s="212">
        <v>388800</v>
      </c>
      <c r="J22" s="212">
        <v>0</v>
      </c>
      <c r="K22" s="212">
        <v>1304640</v>
      </c>
      <c r="L22" s="212">
        <v>0</v>
      </c>
      <c r="M22" s="212">
        <v>0</v>
      </c>
      <c r="N22" s="212">
        <v>0</v>
      </c>
      <c r="O22" s="212">
        <v>0</v>
      </c>
      <c r="P22" s="212">
        <v>0</v>
      </c>
      <c r="Q22" s="212">
        <v>0</v>
      </c>
      <c r="R22" s="212">
        <v>72970</v>
      </c>
      <c r="S22" s="212">
        <v>21600</v>
      </c>
      <c r="T22" s="212">
        <v>0</v>
      </c>
      <c r="U22" s="212">
        <v>0</v>
      </c>
      <c r="V22" s="212">
        <v>0</v>
      </c>
      <c r="W22" s="212">
        <v>0</v>
      </c>
      <c r="X22" s="212">
        <v>0</v>
      </c>
    </row>
    <row r="23" spans="1:24">
      <c r="A23" s="209" t="s">
        <v>363</v>
      </c>
      <c r="B23" s="210">
        <v>10775944</v>
      </c>
      <c r="C23" s="210">
        <v>0</v>
      </c>
      <c r="D23" s="210">
        <v>0</v>
      </c>
      <c r="E23" s="210">
        <v>0</v>
      </c>
      <c r="F23" s="210">
        <v>0</v>
      </c>
      <c r="G23" s="210">
        <v>0</v>
      </c>
      <c r="H23" s="210">
        <v>2365682</v>
      </c>
      <c r="I23" s="210">
        <v>1828800</v>
      </c>
      <c r="J23" s="210">
        <v>0</v>
      </c>
      <c r="K23" s="210">
        <v>6136639</v>
      </c>
      <c r="L23" s="210">
        <v>0</v>
      </c>
      <c r="M23" s="210">
        <v>0</v>
      </c>
      <c r="N23" s="210">
        <v>0</v>
      </c>
      <c r="O23" s="210">
        <v>0</v>
      </c>
      <c r="P23" s="210">
        <v>0</v>
      </c>
      <c r="Q23" s="210">
        <v>0</v>
      </c>
      <c r="R23" s="210">
        <v>343223</v>
      </c>
      <c r="S23" s="210">
        <v>101600</v>
      </c>
      <c r="T23" s="210">
        <v>0</v>
      </c>
      <c r="U23" s="210">
        <v>0</v>
      </c>
      <c r="V23" s="210">
        <v>0</v>
      </c>
      <c r="W23" s="210">
        <v>0</v>
      </c>
      <c r="X23" s="210">
        <v>0</v>
      </c>
    </row>
    <row r="24" spans="1:24" ht="38.25">
      <c r="A24" s="209" t="s">
        <v>364</v>
      </c>
      <c r="B24" s="210">
        <v>828856354</v>
      </c>
      <c r="C24" s="210">
        <v>13274754</v>
      </c>
      <c r="D24" s="210">
        <v>0</v>
      </c>
      <c r="E24" s="210">
        <v>295500</v>
      </c>
      <c r="F24" s="210">
        <v>3600000</v>
      </c>
      <c r="G24" s="210">
        <v>2690000</v>
      </c>
      <c r="H24" s="210">
        <v>27600393</v>
      </c>
      <c r="I24" s="210">
        <v>137000012</v>
      </c>
      <c r="J24" s="210">
        <v>104126350</v>
      </c>
      <c r="K24" s="210">
        <v>64803137</v>
      </c>
      <c r="L24" s="210">
        <v>29706689</v>
      </c>
      <c r="M24" s="210">
        <v>40712929</v>
      </c>
      <c r="N24" s="210">
        <v>19628328</v>
      </c>
      <c r="O24" s="210">
        <v>35277432</v>
      </c>
      <c r="P24" s="210">
        <v>48682</v>
      </c>
      <c r="Q24" s="210">
        <v>63287640</v>
      </c>
      <c r="R24" s="210">
        <v>77071646</v>
      </c>
      <c r="S24" s="210">
        <v>33763829</v>
      </c>
      <c r="T24" s="210">
        <v>9860386</v>
      </c>
      <c r="U24" s="210">
        <v>16279134</v>
      </c>
      <c r="V24" s="210">
        <v>65647699</v>
      </c>
      <c r="W24" s="210">
        <v>73557102</v>
      </c>
      <c r="X24" s="210">
        <v>10624712</v>
      </c>
    </row>
    <row r="25" spans="1:24" ht="25.5">
      <c r="A25" s="211" t="s">
        <v>365</v>
      </c>
      <c r="B25" s="212">
        <v>562156241</v>
      </c>
      <c r="C25" s="212">
        <v>0</v>
      </c>
      <c r="D25" s="212">
        <v>562156241</v>
      </c>
      <c r="E25" s="212">
        <v>0</v>
      </c>
      <c r="F25" s="212">
        <v>0</v>
      </c>
      <c r="G25" s="212">
        <v>0</v>
      </c>
      <c r="H25" s="212">
        <v>0</v>
      </c>
      <c r="I25" s="212">
        <v>0</v>
      </c>
      <c r="J25" s="212">
        <v>0</v>
      </c>
      <c r="K25" s="212">
        <v>0</v>
      </c>
      <c r="L25" s="212">
        <v>0</v>
      </c>
      <c r="M25" s="212">
        <v>0</v>
      </c>
      <c r="N25" s="212">
        <v>0</v>
      </c>
      <c r="O25" s="212">
        <v>0</v>
      </c>
      <c r="P25" s="212">
        <v>0</v>
      </c>
      <c r="Q25" s="212">
        <v>0</v>
      </c>
      <c r="R25" s="212">
        <v>0</v>
      </c>
      <c r="S25" s="212">
        <v>0</v>
      </c>
      <c r="T25" s="212">
        <v>0</v>
      </c>
      <c r="U25" s="212">
        <v>0</v>
      </c>
      <c r="V25" s="212">
        <v>0</v>
      </c>
      <c r="W25" s="212">
        <v>0</v>
      </c>
      <c r="X25" s="212">
        <v>0</v>
      </c>
    </row>
    <row r="26" spans="1:24" ht="25.5">
      <c r="A26" s="211" t="s">
        <v>366</v>
      </c>
      <c r="B26" s="212">
        <v>562156241</v>
      </c>
      <c r="C26" s="212">
        <v>0</v>
      </c>
      <c r="D26" s="212">
        <v>562156241</v>
      </c>
      <c r="E26" s="212">
        <v>0</v>
      </c>
      <c r="F26" s="212">
        <v>0</v>
      </c>
      <c r="G26" s="212">
        <v>0</v>
      </c>
      <c r="H26" s="212">
        <v>0</v>
      </c>
      <c r="I26" s="212">
        <v>0</v>
      </c>
      <c r="J26" s="212">
        <v>0</v>
      </c>
      <c r="K26" s="212">
        <v>0</v>
      </c>
      <c r="L26" s="212">
        <v>0</v>
      </c>
      <c r="M26" s="212">
        <v>0</v>
      </c>
      <c r="N26" s="212">
        <v>0</v>
      </c>
      <c r="O26" s="212">
        <v>0</v>
      </c>
      <c r="P26" s="212">
        <v>0</v>
      </c>
      <c r="Q26" s="212">
        <v>0</v>
      </c>
      <c r="R26" s="212">
        <v>0</v>
      </c>
      <c r="S26" s="212">
        <v>0</v>
      </c>
      <c r="T26" s="212">
        <v>0</v>
      </c>
      <c r="U26" s="212">
        <v>0</v>
      </c>
      <c r="V26" s="212">
        <v>0</v>
      </c>
      <c r="W26" s="212">
        <v>0</v>
      </c>
      <c r="X26" s="212">
        <v>0</v>
      </c>
    </row>
    <row r="27" spans="1:24" ht="25.5">
      <c r="A27" s="209" t="s">
        <v>367</v>
      </c>
      <c r="B27" s="210">
        <v>562156241</v>
      </c>
      <c r="C27" s="210">
        <v>0</v>
      </c>
      <c r="D27" s="210">
        <v>562156241</v>
      </c>
      <c r="E27" s="210">
        <v>0</v>
      </c>
      <c r="F27" s="210">
        <v>0</v>
      </c>
      <c r="G27" s="210">
        <v>0</v>
      </c>
      <c r="H27" s="210">
        <v>0</v>
      </c>
      <c r="I27" s="210">
        <v>0</v>
      </c>
      <c r="J27" s="210">
        <v>0</v>
      </c>
      <c r="K27" s="210">
        <v>0</v>
      </c>
      <c r="L27" s="210">
        <v>0</v>
      </c>
      <c r="M27" s="210">
        <v>0</v>
      </c>
      <c r="N27" s="210">
        <v>0</v>
      </c>
      <c r="O27" s="210">
        <v>0</v>
      </c>
      <c r="P27" s="210">
        <v>0</v>
      </c>
      <c r="Q27" s="210">
        <v>0</v>
      </c>
      <c r="R27" s="210">
        <v>0</v>
      </c>
      <c r="S27" s="210">
        <v>0</v>
      </c>
      <c r="T27" s="210">
        <v>0</v>
      </c>
      <c r="U27" s="210">
        <v>0</v>
      </c>
      <c r="V27" s="210">
        <v>0</v>
      </c>
      <c r="W27" s="210">
        <v>0</v>
      </c>
      <c r="X27" s="210">
        <v>0</v>
      </c>
    </row>
    <row r="28" spans="1:24" ht="25.5">
      <c r="A28" s="209" t="s">
        <v>368</v>
      </c>
      <c r="B28" s="210">
        <v>1391012595</v>
      </c>
      <c r="C28" s="210">
        <v>13274754</v>
      </c>
      <c r="D28" s="210">
        <v>562156241</v>
      </c>
      <c r="E28" s="210">
        <v>295500</v>
      </c>
      <c r="F28" s="210">
        <v>3600000</v>
      </c>
      <c r="G28" s="210">
        <v>2690000</v>
      </c>
      <c r="H28" s="210">
        <v>27600393</v>
      </c>
      <c r="I28" s="210">
        <v>137000012</v>
      </c>
      <c r="J28" s="210">
        <v>104126350</v>
      </c>
      <c r="K28" s="210">
        <v>64803137</v>
      </c>
      <c r="L28" s="210">
        <v>29706689</v>
      </c>
      <c r="M28" s="210">
        <v>40712929</v>
      </c>
      <c r="N28" s="210">
        <v>19628328</v>
      </c>
      <c r="O28" s="210">
        <v>35277432</v>
      </c>
      <c r="P28" s="210">
        <v>48682</v>
      </c>
      <c r="Q28" s="210">
        <v>63287640</v>
      </c>
      <c r="R28" s="210">
        <v>77071646</v>
      </c>
      <c r="S28" s="210">
        <v>33763829</v>
      </c>
      <c r="T28" s="210">
        <v>9860386</v>
      </c>
      <c r="U28" s="210">
        <v>16279134</v>
      </c>
      <c r="V28" s="210">
        <v>65647699</v>
      </c>
      <c r="W28" s="210">
        <v>73557102</v>
      </c>
      <c r="X28" s="210">
        <v>10624712</v>
      </c>
    </row>
    <row r="32" spans="1:24">
      <c r="A32" s="157" t="s">
        <v>154</v>
      </c>
    </row>
  </sheetData>
  <mergeCells count="10">
    <mergeCell ref="N1:V1"/>
    <mergeCell ref="N2:V2"/>
    <mergeCell ref="N3:V3"/>
    <mergeCell ref="N4:V4"/>
    <mergeCell ref="N5:V5"/>
    <mergeCell ref="A1:I1"/>
    <mergeCell ref="A2:I2"/>
    <mergeCell ref="A3:I3"/>
    <mergeCell ref="A4:I4"/>
    <mergeCell ref="A5:I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topLeftCell="D13" workbookViewId="0">
      <selection activeCell="E10" sqref="E10"/>
    </sheetView>
  </sheetViews>
  <sheetFormatPr defaultRowHeight="14.25"/>
  <cols>
    <col min="1" max="1" width="29.375" customWidth="1"/>
    <col min="2" max="21" width="20.625" customWidth="1"/>
  </cols>
  <sheetData>
    <row r="1" spans="1:22" ht="15">
      <c r="A1" s="251" t="s">
        <v>387</v>
      </c>
      <c r="B1" s="251"/>
      <c r="C1" s="251"/>
      <c r="D1" s="251"/>
      <c r="E1" s="251"/>
      <c r="F1" s="251"/>
      <c r="G1" s="251"/>
      <c r="H1" s="251"/>
      <c r="I1" s="251"/>
      <c r="N1" s="251" t="s">
        <v>387</v>
      </c>
      <c r="O1" s="251"/>
      <c r="P1" s="251"/>
      <c r="Q1" s="251"/>
      <c r="R1" s="251"/>
      <c r="S1" s="251"/>
      <c r="T1" s="251"/>
      <c r="U1" s="251"/>
      <c r="V1" s="251"/>
    </row>
    <row r="2" spans="1:22" ht="15.75">
      <c r="A2" s="248" t="s">
        <v>1</v>
      </c>
      <c r="B2" s="248"/>
      <c r="C2" s="248"/>
      <c r="D2" s="248"/>
      <c r="E2" s="248"/>
      <c r="F2" s="248"/>
      <c r="G2" s="248"/>
      <c r="H2" s="248"/>
      <c r="I2" s="248"/>
      <c r="N2" s="248" t="s">
        <v>1</v>
      </c>
      <c r="O2" s="248"/>
      <c r="P2" s="248"/>
      <c r="Q2" s="248"/>
      <c r="R2" s="248"/>
      <c r="S2" s="248"/>
      <c r="T2" s="248"/>
      <c r="U2" s="248"/>
      <c r="V2" s="248"/>
    </row>
    <row r="3" spans="1:22" ht="15">
      <c r="A3" s="250" t="s">
        <v>155</v>
      </c>
      <c r="B3" s="250"/>
      <c r="C3" s="250"/>
      <c r="D3" s="250"/>
      <c r="E3" s="250"/>
      <c r="F3" s="250"/>
      <c r="G3" s="250"/>
      <c r="H3" s="250"/>
      <c r="I3" s="250"/>
      <c r="N3" s="250" t="s">
        <v>155</v>
      </c>
      <c r="O3" s="250"/>
      <c r="P3" s="250"/>
      <c r="Q3" s="250"/>
      <c r="R3" s="250"/>
      <c r="S3" s="250"/>
      <c r="T3" s="250"/>
      <c r="U3" s="250"/>
      <c r="V3" s="250"/>
    </row>
    <row r="4" spans="1:22" ht="15">
      <c r="A4" s="250" t="s">
        <v>388</v>
      </c>
      <c r="B4" s="250"/>
      <c r="C4" s="250"/>
      <c r="D4" s="250"/>
      <c r="E4" s="250"/>
      <c r="F4" s="250"/>
      <c r="G4" s="250"/>
      <c r="H4" s="250"/>
      <c r="I4" s="250"/>
      <c r="N4" s="250" t="s">
        <v>388</v>
      </c>
      <c r="O4" s="250"/>
      <c r="P4" s="250"/>
      <c r="Q4" s="250"/>
      <c r="R4" s="250"/>
      <c r="S4" s="250"/>
      <c r="T4" s="250"/>
      <c r="U4" s="250"/>
      <c r="V4" s="250"/>
    </row>
    <row r="5" spans="1:22" ht="15">
      <c r="A5" s="250" t="s">
        <v>272</v>
      </c>
      <c r="B5" s="250"/>
      <c r="C5" s="250"/>
      <c r="D5" s="250"/>
      <c r="E5" s="250"/>
      <c r="F5" s="250"/>
      <c r="G5" s="250"/>
      <c r="H5" s="250"/>
      <c r="I5" s="250"/>
      <c r="N5" s="250" t="s">
        <v>272</v>
      </c>
      <c r="O5" s="250"/>
      <c r="P5" s="250"/>
      <c r="Q5" s="250"/>
      <c r="R5" s="250"/>
      <c r="S5" s="250"/>
      <c r="T5" s="250"/>
      <c r="U5" s="250"/>
      <c r="V5" s="250"/>
    </row>
    <row r="7" spans="1:22" ht="99.75" customHeight="1">
      <c r="A7" s="213" t="s">
        <v>6</v>
      </c>
      <c r="B7" s="213" t="s">
        <v>69</v>
      </c>
      <c r="C7" s="213" t="s">
        <v>326</v>
      </c>
      <c r="D7" s="213" t="s">
        <v>327</v>
      </c>
      <c r="E7" s="213" t="s">
        <v>331</v>
      </c>
      <c r="F7" s="213" t="s">
        <v>332</v>
      </c>
      <c r="G7" s="213" t="s">
        <v>333</v>
      </c>
      <c r="H7" s="213" t="s">
        <v>334</v>
      </c>
      <c r="I7" s="213" t="s">
        <v>335</v>
      </c>
      <c r="J7" s="213" t="s">
        <v>336</v>
      </c>
      <c r="K7" s="213" t="s">
        <v>337</v>
      </c>
      <c r="L7" s="213" t="s">
        <v>338</v>
      </c>
      <c r="M7" s="213" t="s">
        <v>339</v>
      </c>
      <c r="N7" s="213" t="s">
        <v>340</v>
      </c>
      <c r="O7" s="213" t="s">
        <v>341</v>
      </c>
      <c r="P7" s="213" t="s">
        <v>342</v>
      </c>
      <c r="Q7" s="213" t="s">
        <v>343</v>
      </c>
      <c r="R7" s="213" t="s">
        <v>344</v>
      </c>
      <c r="S7" s="213" t="s">
        <v>345</v>
      </c>
      <c r="T7" s="213" t="s">
        <v>346</v>
      </c>
      <c r="U7" s="213" t="s">
        <v>347</v>
      </c>
    </row>
    <row r="8" spans="1:22" ht="46.5" customHeight="1">
      <c r="A8" s="211" t="s">
        <v>371</v>
      </c>
      <c r="B8" s="212">
        <v>567994386</v>
      </c>
      <c r="C8" s="212">
        <v>0</v>
      </c>
      <c r="D8" s="212">
        <v>543917464</v>
      </c>
      <c r="E8" s="212">
        <v>130000</v>
      </c>
      <c r="F8" s="212">
        <v>7841821</v>
      </c>
      <c r="G8" s="212">
        <v>0</v>
      </c>
      <c r="H8" s="212">
        <v>741394</v>
      </c>
      <c r="I8" s="212">
        <v>0</v>
      </c>
      <c r="J8" s="212">
        <v>12318692</v>
      </c>
      <c r="K8" s="212">
        <v>0</v>
      </c>
      <c r="L8" s="212">
        <v>0</v>
      </c>
      <c r="M8" s="212">
        <v>0</v>
      </c>
      <c r="N8" s="212">
        <v>1060000</v>
      </c>
      <c r="O8" s="212">
        <v>1184000</v>
      </c>
      <c r="P8" s="212">
        <v>801015</v>
      </c>
      <c r="Q8" s="212">
        <v>0</v>
      </c>
      <c r="R8" s="212">
        <v>0</v>
      </c>
      <c r="S8" s="212">
        <v>0</v>
      </c>
      <c r="T8" s="212">
        <v>0</v>
      </c>
      <c r="U8" s="212">
        <v>0</v>
      </c>
    </row>
    <row r="9" spans="1:22" ht="27" customHeight="1">
      <c r="A9" s="211" t="s">
        <v>372</v>
      </c>
      <c r="B9" s="212">
        <v>202980</v>
      </c>
      <c r="C9" s="212">
        <v>0</v>
      </c>
      <c r="D9" s="212">
        <v>0</v>
      </c>
      <c r="E9" s="212">
        <v>0</v>
      </c>
      <c r="F9" s="212">
        <v>202980</v>
      </c>
      <c r="G9" s="212">
        <v>0</v>
      </c>
      <c r="H9" s="212">
        <v>0</v>
      </c>
      <c r="I9" s="212">
        <v>0</v>
      </c>
      <c r="J9" s="212">
        <v>0</v>
      </c>
      <c r="K9" s="212">
        <v>0</v>
      </c>
      <c r="L9" s="212">
        <v>0</v>
      </c>
      <c r="M9" s="212">
        <v>0</v>
      </c>
      <c r="N9" s="212">
        <v>0</v>
      </c>
      <c r="O9" s="212">
        <v>0</v>
      </c>
      <c r="P9" s="212">
        <v>0</v>
      </c>
      <c r="Q9" s="212">
        <v>0</v>
      </c>
      <c r="R9" s="212">
        <v>0</v>
      </c>
      <c r="S9" s="212">
        <v>0</v>
      </c>
      <c r="T9" s="212">
        <v>0</v>
      </c>
      <c r="U9" s="212">
        <v>0</v>
      </c>
    </row>
    <row r="10" spans="1:22" ht="36" customHeight="1">
      <c r="A10" s="211" t="s">
        <v>373</v>
      </c>
      <c r="B10" s="212">
        <v>3425120</v>
      </c>
      <c r="C10" s="212">
        <v>0</v>
      </c>
      <c r="D10" s="212">
        <v>0</v>
      </c>
      <c r="E10" s="212">
        <v>0</v>
      </c>
      <c r="F10" s="212">
        <v>3425120</v>
      </c>
      <c r="G10" s="212">
        <v>0</v>
      </c>
      <c r="H10" s="212">
        <v>0</v>
      </c>
      <c r="I10" s="212">
        <v>0</v>
      </c>
      <c r="J10" s="212">
        <v>0</v>
      </c>
      <c r="K10" s="212">
        <v>0</v>
      </c>
      <c r="L10" s="212">
        <v>0</v>
      </c>
      <c r="M10" s="212">
        <v>0</v>
      </c>
      <c r="N10" s="212">
        <v>0</v>
      </c>
      <c r="O10" s="212">
        <v>0</v>
      </c>
      <c r="P10" s="212">
        <v>0</v>
      </c>
      <c r="Q10" s="212">
        <v>0</v>
      </c>
      <c r="R10" s="212">
        <v>0</v>
      </c>
      <c r="S10" s="212">
        <v>0</v>
      </c>
      <c r="T10" s="212">
        <v>0</v>
      </c>
      <c r="U10" s="212">
        <v>0</v>
      </c>
    </row>
    <row r="11" spans="1:22" ht="36" customHeight="1">
      <c r="A11" s="211" t="s">
        <v>374</v>
      </c>
      <c r="B11" s="212">
        <v>564366286</v>
      </c>
      <c r="C11" s="212">
        <v>0</v>
      </c>
      <c r="D11" s="212">
        <v>543917464</v>
      </c>
      <c r="E11" s="212">
        <v>130000</v>
      </c>
      <c r="F11" s="212">
        <v>4213721</v>
      </c>
      <c r="G11" s="212">
        <v>0</v>
      </c>
      <c r="H11" s="212">
        <v>741394</v>
      </c>
      <c r="I11" s="212">
        <v>0</v>
      </c>
      <c r="J11" s="212">
        <v>12318692</v>
      </c>
      <c r="K11" s="212">
        <v>0</v>
      </c>
      <c r="L11" s="212">
        <v>0</v>
      </c>
      <c r="M11" s="212">
        <v>0</v>
      </c>
      <c r="N11" s="212">
        <v>1060000</v>
      </c>
      <c r="O11" s="212">
        <v>1184000</v>
      </c>
      <c r="P11" s="212">
        <v>801015</v>
      </c>
      <c r="Q11" s="212">
        <v>0</v>
      </c>
      <c r="R11" s="212">
        <v>0</v>
      </c>
      <c r="S11" s="212">
        <v>0</v>
      </c>
      <c r="T11" s="212">
        <v>0</v>
      </c>
      <c r="U11" s="212">
        <v>0</v>
      </c>
    </row>
    <row r="12" spans="1:22" ht="47.25" customHeight="1">
      <c r="A12" s="209" t="s">
        <v>375</v>
      </c>
      <c r="B12" s="210">
        <v>567994386</v>
      </c>
      <c r="C12" s="210">
        <v>0</v>
      </c>
      <c r="D12" s="210">
        <v>543917464</v>
      </c>
      <c r="E12" s="210">
        <v>130000</v>
      </c>
      <c r="F12" s="210">
        <v>7841821</v>
      </c>
      <c r="G12" s="210">
        <v>0</v>
      </c>
      <c r="H12" s="210">
        <v>741394</v>
      </c>
      <c r="I12" s="210">
        <v>0</v>
      </c>
      <c r="J12" s="210">
        <v>12318692</v>
      </c>
      <c r="K12" s="210">
        <v>0</v>
      </c>
      <c r="L12" s="210">
        <v>0</v>
      </c>
      <c r="M12" s="210">
        <v>0</v>
      </c>
      <c r="N12" s="210">
        <v>1060000</v>
      </c>
      <c r="O12" s="210">
        <v>1184000</v>
      </c>
      <c r="P12" s="210">
        <v>801015</v>
      </c>
      <c r="Q12" s="210">
        <v>0</v>
      </c>
      <c r="R12" s="210">
        <v>0</v>
      </c>
      <c r="S12" s="210">
        <v>0</v>
      </c>
      <c r="T12" s="210">
        <v>0</v>
      </c>
      <c r="U12" s="210">
        <v>0</v>
      </c>
    </row>
    <row r="13" spans="1:22" ht="49.5" customHeight="1">
      <c r="A13" s="209" t="s">
        <v>376</v>
      </c>
      <c r="B13" s="210">
        <v>249247971</v>
      </c>
      <c r="C13" s="210">
        <v>11191234</v>
      </c>
      <c r="D13" s="210">
        <v>0</v>
      </c>
      <c r="E13" s="210">
        <v>4086367</v>
      </c>
      <c r="F13" s="210">
        <v>68042949</v>
      </c>
      <c r="G13" s="210">
        <v>41419204</v>
      </c>
      <c r="H13" s="210">
        <v>29408980</v>
      </c>
      <c r="I13" s="210">
        <v>10754891</v>
      </c>
      <c r="J13" s="210">
        <v>3046492</v>
      </c>
      <c r="K13" s="210">
        <v>4166436</v>
      </c>
      <c r="L13" s="210">
        <v>1415690</v>
      </c>
      <c r="M13" s="210">
        <v>313050</v>
      </c>
      <c r="N13" s="210">
        <v>1260935</v>
      </c>
      <c r="O13" s="210">
        <v>153199</v>
      </c>
      <c r="P13" s="210">
        <v>6267524</v>
      </c>
      <c r="Q13" s="210">
        <v>6866</v>
      </c>
      <c r="R13" s="210">
        <v>505000</v>
      </c>
      <c r="S13" s="210">
        <v>37102047</v>
      </c>
      <c r="T13" s="210">
        <v>16490089</v>
      </c>
      <c r="U13" s="210">
        <v>13617018</v>
      </c>
    </row>
    <row r="14" spans="1:22" ht="33" customHeight="1">
      <c r="A14" s="211" t="s">
        <v>377</v>
      </c>
      <c r="B14" s="212">
        <v>1894000</v>
      </c>
      <c r="C14" s="212">
        <v>0</v>
      </c>
      <c r="D14" s="212">
        <v>0</v>
      </c>
      <c r="E14" s="212">
        <v>650000</v>
      </c>
      <c r="F14" s="212">
        <v>322000</v>
      </c>
      <c r="G14" s="212">
        <v>0</v>
      </c>
      <c r="H14" s="212">
        <v>0</v>
      </c>
      <c r="I14" s="212">
        <v>0</v>
      </c>
      <c r="J14" s="212">
        <v>0</v>
      </c>
      <c r="K14" s="212">
        <v>0</v>
      </c>
      <c r="L14" s="212">
        <v>0</v>
      </c>
      <c r="M14" s="212">
        <v>0</v>
      </c>
      <c r="N14" s="212">
        <v>0</v>
      </c>
      <c r="O14" s="212">
        <v>0</v>
      </c>
      <c r="P14" s="212">
        <v>922000</v>
      </c>
      <c r="Q14" s="212">
        <v>0</v>
      </c>
      <c r="R14" s="212">
        <v>0</v>
      </c>
      <c r="S14" s="212">
        <v>0</v>
      </c>
      <c r="T14" s="212">
        <v>0</v>
      </c>
      <c r="U14" s="212">
        <v>0</v>
      </c>
    </row>
    <row r="15" spans="1:22" ht="32.25" customHeight="1">
      <c r="A15" s="211" t="s">
        <v>378</v>
      </c>
      <c r="B15" s="212">
        <v>1894000</v>
      </c>
      <c r="C15" s="212">
        <v>0</v>
      </c>
      <c r="D15" s="212">
        <v>0</v>
      </c>
      <c r="E15" s="212">
        <v>650000</v>
      </c>
      <c r="F15" s="212">
        <v>322000</v>
      </c>
      <c r="G15" s="212">
        <v>0</v>
      </c>
      <c r="H15" s="212">
        <v>0</v>
      </c>
      <c r="I15" s="212">
        <v>0</v>
      </c>
      <c r="J15" s="212">
        <v>0</v>
      </c>
      <c r="K15" s="212">
        <v>0</v>
      </c>
      <c r="L15" s="212">
        <v>0</v>
      </c>
      <c r="M15" s="212">
        <v>0</v>
      </c>
      <c r="N15" s="212">
        <v>0</v>
      </c>
      <c r="O15" s="212">
        <v>0</v>
      </c>
      <c r="P15" s="212">
        <v>922000</v>
      </c>
      <c r="Q15" s="212">
        <v>0</v>
      </c>
      <c r="R15" s="212">
        <v>0</v>
      </c>
      <c r="S15" s="212">
        <v>0</v>
      </c>
      <c r="T15" s="212">
        <v>0</v>
      </c>
      <c r="U15" s="212">
        <v>0</v>
      </c>
    </row>
    <row r="16" spans="1:22" ht="33.75" customHeight="1">
      <c r="A16" s="209" t="s">
        <v>379</v>
      </c>
      <c r="B16" s="210">
        <v>1894000</v>
      </c>
      <c r="C16" s="210">
        <v>0</v>
      </c>
      <c r="D16" s="210">
        <v>0</v>
      </c>
      <c r="E16" s="210">
        <v>650000</v>
      </c>
      <c r="F16" s="210">
        <v>322000</v>
      </c>
      <c r="G16" s="210">
        <v>0</v>
      </c>
      <c r="H16" s="210">
        <v>0</v>
      </c>
      <c r="I16" s="210">
        <v>0</v>
      </c>
      <c r="J16" s="210">
        <v>0</v>
      </c>
      <c r="K16" s="210">
        <v>0</v>
      </c>
      <c r="L16" s="210">
        <v>0</v>
      </c>
      <c r="M16" s="210">
        <v>0</v>
      </c>
      <c r="N16" s="210">
        <v>0</v>
      </c>
      <c r="O16" s="210">
        <v>0</v>
      </c>
      <c r="P16" s="210">
        <v>922000</v>
      </c>
      <c r="Q16" s="210">
        <v>0</v>
      </c>
      <c r="R16" s="210">
        <v>0</v>
      </c>
      <c r="S16" s="210">
        <v>0</v>
      </c>
      <c r="T16" s="210">
        <v>0</v>
      </c>
      <c r="U16" s="210">
        <v>0</v>
      </c>
    </row>
    <row r="17" spans="1:21" ht="41.25" customHeight="1">
      <c r="A17" s="209" t="s">
        <v>380</v>
      </c>
      <c r="B17" s="210">
        <v>819136357</v>
      </c>
      <c r="C17" s="210">
        <v>11191234</v>
      </c>
      <c r="D17" s="210">
        <v>543917464</v>
      </c>
      <c r="E17" s="210">
        <v>4866367</v>
      </c>
      <c r="F17" s="210">
        <v>76206770</v>
      </c>
      <c r="G17" s="210">
        <v>41419204</v>
      </c>
      <c r="H17" s="210">
        <v>30150374</v>
      </c>
      <c r="I17" s="210">
        <v>10754891</v>
      </c>
      <c r="J17" s="210">
        <v>15365184</v>
      </c>
      <c r="K17" s="210">
        <v>4166436</v>
      </c>
      <c r="L17" s="210">
        <v>1415690</v>
      </c>
      <c r="M17" s="210">
        <v>313050</v>
      </c>
      <c r="N17" s="210">
        <v>2320935</v>
      </c>
      <c r="O17" s="210">
        <v>1337199</v>
      </c>
      <c r="P17" s="210">
        <v>7990539</v>
      </c>
      <c r="Q17" s="210">
        <v>6866</v>
      </c>
      <c r="R17" s="210">
        <v>505000</v>
      </c>
      <c r="S17" s="210">
        <v>37102047</v>
      </c>
      <c r="T17" s="210">
        <v>16490089</v>
      </c>
      <c r="U17" s="210">
        <v>13617018</v>
      </c>
    </row>
    <row r="18" spans="1:21" ht="31.5" customHeight="1">
      <c r="A18" s="211" t="s">
        <v>381</v>
      </c>
      <c r="B18" s="212">
        <v>61074802</v>
      </c>
      <c r="C18" s="212">
        <v>0</v>
      </c>
      <c r="D18" s="212">
        <v>61074802</v>
      </c>
      <c r="E18" s="212">
        <v>0</v>
      </c>
      <c r="F18" s="212">
        <v>0</v>
      </c>
      <c r="G18" s="212">
        <v>0</v>
      </c>
      <c r="H18" s="212">
        <v>0</v>
      </c>
      <c r="I18" s="212">
        <v>0</v>
      </c>
      <c r="J18" s="212">
        <v>0</v>
      </c>
      <c r="K18" s="212">
        <v>0</v>
      </c>
      <c r="L18" s="212">
        <v>0</v>
      </c>
      <c r="M18" s="212">
        <v>0</v>
      </c>
      <c r="N18" s="212">
        <v>0</v>
      </c>
      <c r="O18" s="212">
        <v>0</v>
      </c>
      <c r="P18" s="212">
        <v>0</v>
      </c>
      <c r="Q18" s="212">
        <v>0</v>
      </c>
      <c r="R18" s="212">
        <v>0</v>
      </c>
      <c r="S18" s="212">
        <v>0</v>
      </c>
      <c r="T18" s="212">
        <v>0</v>
      </c>
      <c r="U18" s="212">
        <v>0</v>
      </c>
    </row>
    <row r="19" spans="1:21" ht="33" customHeight="1">
      <c r="A19" s="211" t="s">
        <v>382</v>
      </c>
      <c r="B19" s="212">
        <v>61074802</v>
      </c>
      <c r="C19" s="212">
        <v>0</v>
      </c>
      <c r="D19" s="212">
        <v>61074802</v>
      </c>
      <c r="E19" s="212">
        <v>0</v>
      </c>
      <c r="F19" s="212">
        <v>0</v>
      </c>
      <c r="G19" s="212">
        <v>0</v>
      </c>
      <c r="H19" s="212">
        <v>0</v>
      </c>
      <c r="I19" s="212">
        <v>0</v>
      </c>
      <c r="J19" s="212">
        <v>0</v>
      </c>
      <c r="K19" s="212">
        <v>0</v>
      </c>
      <c r="L19" s="212">
        <v>0</v>
      </c>
      <c r="M19" s="212">
        <v>0</v>
      </c>
      <c r="N19" s="212">
        <v>0</v>
      </c>
      <c r="O19" s="212">
        <v>0</v>
      </c>
      <c r="P19" s="212">
        <v>0</v>
      </c>
      <c r="Q19" s="212">
        <v>0</v>
      </c>
      <c r="R19" s="212">
        <v>0</v>
      </c>
      <c r="S19" s="212">
        <v>0</v>
      </c>
      <c r="T19" s="212">
        <v>0</v>
      </c>
      <c r="U19" s="212">
        <v>0</v>
      </c>
    </row>
    <row r="20" spans="1:21" ht="30" customHeight="1">
      <c r="A20" s="211" t="s">
        <v>383</v>
      </c>
      <c r="B20" s="212">
        <v>562156241</v>
      </c>
      <c r="C20" s="212">
        <v>0</v>
      </c>
      <c r="D20" s="212">
        <v>562156241</v>
      </c>
      <c r="E20" s="212">
        <v>0</v>
      </c>
      <c r="F20" s="212">
        <v>0</v>
      </c>
      <c r="G20" s="212">
        <v>0</v>
      </c>
      <c r="H20" s="212">
        <v>0</v>
      </c>
      <c r="I20" s="212">
        <v>0</v>
      </c>
      <c r="J20" s="212">
        <v>0</v>
      </c>
      <c r="K20" s="212">
        <v>0</v>
      </c>
      <c r="L20" s="212">
        <v>0</v>
      </c>
      <c r="M20" s="212">
        <v>0</v>
      </c>
      <c r="N20" s="212">
        <v>0</v>
      </c>
      <c r="O20" s="212">
        <v>0</v>
      </c>
      <c r="P20" s="212">
        <v>0</v>
      </c>
      <c r="Q20" s="212">
        <v>0</v>
      </c>
      <c r="R20" s="212">
        <v>0</v>
      </c>
      <c r="S20" s="212">
        <v>0</v>
      </c>
      <c r="T20" s="212">
        <v>0</v>
      </c>
      <c r="U20" s="212">
        <v>0</v>
      </c>
    </row>
    <row r="21" spans="1:21" ht="34.5" customHeight="1">
      <c r="A21" s="211" t="s">
        <v>384</v>
      </c>
      <c r="B21" s="212">
        <v>623231043</v>
      </c>
      <c r="C21" s="212">
        <v>0</v>
      </c>
      <c r="D21" s="212">
        <v>623231043</v>
      </c>
      <c r="E21" s="212">
        <v>0</v>
      </c>
      <c r="F21" s="212">
        <v>0</v>
      </c>
      <c r="G21" s="212">
        <v>0</v>
      </c>
      <c r="H21" s="212">
        <v>0</v>
      </c>
      <c r="I21" s="212">
        <v>0</v>
      </c>
      <c r="J21" s="212">
        <v>0</v>
      </c>
      <c r="K21" s="212">
        <v>0</v>
      </c>
      <c r="L21" s="212">
        <v>0</v>
      </c>
      <c r="M21" s="212">
        <v>0</v>
      </c>
      <c r="N21" s="212">
        <v>0</v>
      </c>
      <c r="O21" s="212">
        <v>0</v>
      </c>
      <c r="P21" s="212">
        <v>0</v>
      </c>
      <c r="Q21" s="212">
        <v>0</v>
      </c>
      <c r="R21" s="212">
        <v>0</v>
      </c>
      <c r="S21" s="212">
        <v>0</v>
      </c>
      <c r="T21" s="212">
        <v>0</v>
      </c>
      <c r="U21" s="212">
        <v>0</v>
      </c>
    </row>
    <row r="22" spans="1:21" ht="33.75" customHeight="1">
      <c r="A22" s="209" t="s">
        <v>385</v>
      </c>
      <c r="B22" s="210">
        <v>623231043</v>
      </c>
      <c r="C22" s="210">
        <v>0</v>
      </c>
      <c r="D22" s="210">
        <v>623231043</v>
      </c>
      <c r="E22" s="210">
        <v>0</v>
      </c>
      <c r="F22" s="210">
        <v>0</v>
      </c>
      <c r="G22" s="210">
        <v>0</v>
      </c>
      <c r="H22" s="210">
        <v>0</v>
      </c>
      <c r="I22" s="210">
        <v>0</v>
      </c>
      <c r="J22" s="210">
        <v>0</v>
      </c>
      <c r="K22" s="210">
        <v>0</v>
      </c>
      <c r="L22" s="210">
        <v>0</v>
      </c>
      <c r="M22" s="210">
        <v>0</v>
      </c>
      <c r="N22" s="210">
        <v>0</v>
      </c>
      <c r="O22" s="210">
        <v>0</v>
      </c>
      <c r="P22" s="210">
        <v>0</v>
      </c>
      <c r="Q22" s="210">
        <v>0</v>
      </c>
      <c r="R22" s="210">
        <v>0</v>
      </c>
      <c r="S22" s="210">
        <v>0</v>
      </c>
      <c r="T22" s="210">
        <v>0</v>
      </c>
      <c r="U22" s="210">
        <v>0</v>
      </c>
    </row>
    <row r="23" spans="1:21" ht="27.75" customHeight="1">
      <c r="A23" s="209" t="s">
        <v>386</v>
      </c>
      <c r="B23" s="210">
        <v>1442367400</v>
      </c>
      <c r="C23" s="210">
        <v>11191234</v>
      </c>
      <c r="D23" s="210">
        <v>1167148507</v>
      </c>
      <c r="E23" s="210">
        <v>4866367</v>
      </c>
      <c r="F23" s="210">
        <v>76206770</v>
      </c>
      <c r="G23" s="210">
        <v>41419204</v>
      </c>
      <c r="H23" s="210">
        <v>30150374</v>
      </c>
      <c r="I23" s="210">
        <v>10754891</v>
      </c>
      <c r="J23" s="210">
        <v>15365184</v>
      </c>
      <c r="K23" s="210">
        <v>4166436</v>
      </c>
      <c r="L23" s="210">
        <v>1415690</v>
      </c>
      <c r="M23" s="210">
        <v>313050</v>
      </c>
      <c r="N23" s="210">
        <v>2320935</v>
      </c>
      <c r="O23" s="210">
        <v>1337199</v>
      </c>
      <c r="P23" s="210">
        <v>7990539</v>
      </c>
      <c r="Q23" s="210">
        <v>6866</v>
      </c>
      <c r="R23" s="210">
        <v>505000</v>
      </c>
      <c r="S23" s="210">
        <v>37102047</v>
      </c>
      <c r="T23" s="210">
        <v>16490089</v>
      </c>
      <c r="U23" s="210">
        <v>13617018</v>
      </c>
    </row>
    <row r="26" spans="1:21">
      <c r="A26" s="157" t="s">
        <v>154</v>
      </c>
    </row>
  </sheetData>
  <mergeCells count="10">
    <mergeCell ref="A1:I1"/>
    <mergeCell ref="A2:I2"/>
    <mergeCell ref="A3:I3"/>
    <mergeCell ref="A4:I4"/>
    <mergeCell ref="A5:I5"/>
    <mergeCell ref="N1:V1"/>
    <mergeCell ref="N2:V2"/>
    <mergeCell ref="N3:V3"/>
    <mergeCell ref="N4:V4"/>
    <mergeCell ref="N5:V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opLeftCell="A13" workbookViewId="0">
      <selection activeCell="B11" sqref="B11"/>
    </sheetView>
  </sheetViews>
  <sheetFormatPr defaultRowHeight="14.25"/>
  <cols>
    <col min="2" max="2" width="30.25" customWidth="1"/>
    <col min="3" max="3" width="21.5" customWidth="1"/>
  </cols>
  <sheetData>
    <row r="1" spans="1:9" ht="15">
      <c r="A1" s="251" t="s">
        <v>413</v>
      </c>
      <c r="B1" s="251"/>
      <c r="C1" s="251"/>
      <c r="D1" s="251"/>
      <c r="E1" s="221"/>
      <c r="F1" s="221"/>
      <c r="G1" s="221"/>
      <c r="H1" s="221"/>
      <c r="I1" s="221"/>
    </row>
    <row r="2" spans="1:9" ht="15.75">
      <c r="A2" s="248" t="s">
        <v>1</v>
      </c>
      <c r="B2" s="248"/>
      <c r="C2" s="248"/>
      <c r="D2" s="248"/>
      <c r="E2" s="248"/>
      <c r="F2" s="88"/>
      <c r="G2" s="88"/>
      <c r="H2" s="88"/>
      <c r="I2" s="88"/>
    </row>
    <row r="3" spans="1:9" ht="33.75" customHeight="1">
      <c r="A3" s="255" t="s">
        <v>155</v>
      </c>
      <c r="B3" s="255"/>
      <c r="C3" s="255"/>
      <c r="D3" s="255"/>
      <c r="E3" s="221"/>
      <c r="F3" s="221"/>
      <c r="G3" s="221"/>
      <c r="H3" s="221"/>
      <c r="I3" s="221"/>
    </row>
    <row r="5" spans="1:9" ht="15">
      <c r="B5" s="222" t="s">
        <v>190</v>
      </c>
      <c r="C5" s="222" t="s">
        <v>396</v>
      </c>
    </row>
    <row r="6" spans="1:9" ht="15">
      <c r="B6" s="222" t="s">
        <v>389</v>
      </c>
      <c r="C6" s="223"/>
    </row>
    <row r="7" spans="1:9" ht="48" customHeight="1">
      <c r="B7" s="226" t="s">
        <v>390</v>
      </c>
      <c r="C7" s="225">
        <v>3600000</v>
      </c>
    </row>
    <row r="8" spans="1:9" ht="38.1" customHeight="1">
      <c r="B8" s="222" t="s">
        <v>391</v>
      </c>
      <c r="C8" s="223"/>
    </row>
    <row r="9" spans="1:9" ht="38.1" customHeight="1">
      <c r="B9" s="236" t="s">
        <v>415</v>
      </c>
      <c r="C9" s="225">
        <v>600000</v>
      </c>
    </row>
    <row r="10" spans="1:9" s="234" customFormat="1" ht="38.1" customHeight="1">
      <c r="B10" s="236" t="s">
        <v>416</v>
      </c>
      <c r="C10" s="225">
        <v>150000</v>
      </c>
    </row>
    <row r="11" spans="1:9" ht="38.1" customHeight="1">
      <c r="B11" s="224" t="s">
        <v>392</v>
      </c>
      <c r="C11" s="225">
        <v>100000</v>
      </c>
    </row>
    <row r="12" spans="1:9" ht="38.1" customHeight="1">
      <c r="B12" s="227" t="s">
        <v>393</v>
      </c>
      <c r="C12" s="223"/>
    </row>
    <row r="13" spans="1:9" ht="55.5" customHeight="1">
      <c r="B13" s="226" t="s">
        <v>394</v>
      </c>
      <c r="C13" s="225">
        <v>1840000</v>
      </c>
    </row>
    <row r="14" spans="1:9" ht="38.1" customHeight="1">
      <c r="B14" s="227" t="s">
        <v>395</v>
      </c>
      <c r="C14" s="228">
        <f>SUM(C7:C13)</f>
        <v>6290000</v>
      </c>
    </row>
    <row r="17" spans="2:2">
      <c r="B17" s="157" t="s">
        <v>154</v>
      </c>
    </row>
  </sheetData>
  <mergeCells count="3">
    <mergeCell ref="A1:D1"/>
    <mergeCell ref="A2:E2"/>
    <mergeCell ref="A3:D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election activeCell="A3" sqref="A3:G3"/>
    </sheetView>
  </sheetViews>
  <sheetFormatPr defaultRowHeight="14.25"/>
  <cols>
    <col min="3" max="3" width="15" customWidth="1"/>
    <col min="4" max="4" width="14.625" customWidth="1"/>
    <col min="5" max="5" width="17.875" customWidth="1"/>
    <col min="6" max="6" width="15.25" customWidth="1"/>
    <col min="7" max="7" width="58.25" customWidth="1"/>
  </cols>
  <sheetData>
    <row r="2" spans="1:7" s="157" customFormat="1" ht="15">
      <c r="A2" s="251" t="s">
        <v>414</v>
      </c>
      <c r="B2" s="251"/>
      <c r="C2" s="251"/>
      <c r="D2" s="251"/>
      <c r="E2" s="251"/>
      <c r="F2" s="251"/>
      <c r="G2" s="251"/>
    </row>
    <row r="3" spans="1:7" s="157" customFormat="1" ht="15.75">
      <c r="A3" s="248" t="s">
        <v>1</v>
      </c>
      <c r="B3" s="248"/>
      <c r="C3" s="248"/>
      <c r="D3" s="248"/>
      <c r="E3" s="248"/>
      <c r="F3" s="248"/>
      <c r="G3" s="248"/>
    </row>
    <row r="4" spans="1:7" ht="15" customHeight="1">
      <c r="A4" s="255" t="s">
        <v>155</v>
      </c>
      <c r="B4" s="255"/>
      <c r="C4" s="255"/>
      <c r="D4" s="255"/>
      <c r="E4" s="255"/>
      <c r="F4" s="255"/>
      <c r="G4" s="255"/>
    </row>
    <row r="6" spans="1:7" ht="15">
      <c r="B6" s="257" t="s">
        <v>397</v>
      </c>
      <c r="C6" s="257"/>
      <c r="D6" s="257"/>
      <c r="E6" s="257"/>
      <c r="F6" s="257"/>
      <c r="G6" s="257"/>
    </row>
    <row r="7" spans="1:7" ht="15">
      <c r="B7" s="258" t="s">
        <v>408</v>
      </c>
      <c r="C7" s="258"/>
      <c r="D7" s="258"/>
      <c r="E7" s="258"/>
      <c r="F7" s="258"/>
      <c r="G7" s="258"/>
    </row>
    <row r="8" spans="1:7" ht="15">
      <c r="B8" s="223"/>
      <c r="C8" s="223"/>
      <c r="D8" s="229" t="s">
        <v>398</v>
      </c>
      <c r="E8" s="229" t="s">
        <v>399</v>
      </c>
      <c r="F8" s="229" t="s">
        <v>400</v>
      </c>
      <c r="G8" s="229" t="s">
        <v>401</v>
      </c>
    </row>
    <row r="9" spans="1:7" ht="15">
      <c r="B9" s="230" t="s">
        <v>402</v>
      </c>
      <c r="C9" s="230"/>
      <c r="D9" s="225">
        <v>15391000</v>
      </c>
      <c r="E9" s="225">
        <v>15391000</v>
      </c>
      <c r="F9" s="225">
        <f>D9-E9</f>
        <v>0</v>
      </c>
      <c r="G9" s="232" t="s">
        <v>409</v>
      </c>
    </row>
    <row r="10" spans="1:7" ht="15">
      <c r="B10" s="259" t="s">
        <v>403</v>
      </c>
      <c r="C10" s="259"/>
      <c r="D10" s="225">
        <v>7695500</v>
      </c>
      <c r="E10" s="225">
        <v>7695500</v>
      </c>
      <c r="F10" s="225">
        <f>D10-E10</f>
        <v>0</v>
      </c>
      <c r="G10" s="232" t="s">
        <v>404</v>
      </c>
    </row>
    <row r="11" spans="1:7" ht="30">
      <c r="B11" s="259" t="s">
        <v>405</v>
      </c>
      <c r="C11" s="259"/>
      <c r="D11" s="225">
        <v>1539100</v>
      </c>
      <c r="E11" s="225">
        <v>1539100</v>
      </c>
      <c r="F11" s="225">
        <f>D11-E11</f>
        <v>0</v>
      </c>
      <c r="G11" s="232" t="s">
        <v>410</v>
      </c>
    </row>
    <row r="12" spans="1:7" ht="65.25" customHeight="1">
      <c r="B12" s="260" t="s">
        <v>406</v>
      </c>
      <c r="C12" s="260"/>
      <c r="D12" s="225">
        <v>769600</v>
      </c>
      <c r="E12" s="225">
        <v>769600</v>
      </c>
      <c r="F12" s="225">
        <f>D12-E12</f>
        <v>0</v>
      </c>
      <c r="G12" s="232" t="s">
        <v>412</v>
      </c>
    </row>
    <row r="13" spans="1:7" ht="230.25" customHeight="1">
      <c r="B13" s="259" t="s">
        <v>407</v>
      </c>
      <c r="C13" s="259"/>
      <c r="D13" s="225">
        <v>7695500</v>
      </c>
      <c r="E13" s="225">
        <v>7695500</v>
      </c>
      <c r="F13" s="225">
        <f>D13-E13</f>
        <v>0</v>
      </c>
      <c r="G13" s="232" t="s">
        <v>411</v>
      </c>
    </row>
    <row r="14" spans="1:7" ht="15">
      <c r="B14" s="256" t="s">
        <v>69</v>
      </c>
      <c r="C14" s="256"/>
      <c r="D14" s="231">
        <f>SUM(D9:D13)</f>
        <v>33090700</v>
      </c>
      <c r="E14" s="231">
        <f t="shared" ref="E14:F14" si="0">SUM(E9:E13)</f>
        <v>33090700</v>
      </c>
      <c r="F14" s="231">
        <f t="shared" si="0"/>
        <v>0</v>
      </c>
      <c r="G14" s="190"/>
    </row>
    <row r="16" spans="1:7">
      <c r="C16" s="157" t="s">
        <v>154</v>
      </c>
    </row>
  </sheetData>
  <mergeCells count="10">
    <mergeCell ref="B14:C14"/>
    <mergeCell ref="A2:G2"/>
    <mergeCell ref="A3:G3"/>
    <mergeCell ref="A4:G4"/>
    <mergeCell ref="B6:G6"/>
    <mergeCell ref="B7:G7"/>
    <mergeCell ref="B10:C10"/>
    <mergeCell ref="B11:C11"/>
    <mergeCell ref="B12:C12"/>
    <mergeCell ref="B13:C13"/>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15</vt:i4>
      </vt:variant>
    </vt:vector>
  </HeadingPairs>
  <TitlesOfParts>
    <vt:vector size="15" baseType="lpstr">
      <vt:lpstr>Címrend</vt:lpstr>
      <vt:lpstr>összevont mérleg</vt:lpstr>
      <vt:lpstr>KESZI mérleg</vt:lpstr>
      <vt:lpstr>CSGYK mérleg</vt:lpstr>
      <vt:lpstr>Társulás mérleg</vt:lpstr>
      <vt:lpstr>működési és felh. egyensúly</vt:lpstr>
      <vt:lpstr>létszám</vt:lpstr>
      <vt:lpstr>állami</vt:lpstr>
      <vt:lpstr>vagyonmérleg</vt:lpstr>
      <vt:lpstr>eredménykimutatás</vt:lpstr>
      <vt:lpstr>maradványkimutatás</vt:lpstr>
      <vt:lpstr>kiadások</vt:lpstr>
      <vt:lpstr>bevételek</vt:lpstr>
      <vt:lpstr>pénzeszköz átadások</vt:lpstr>
      <vt:lpstr>befiztések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Szabóné Molnár Ildikó</dc:creator>
  <cp:lastModifiedBy>Dr. Horváth Ilona</cp:lastModifiedBy>
  <cp:lastPrinted>2017-04-24T12:20:42Z</cp:lastPrinted>
  <dcterms:created xsi:type="dcterms:W3CDTF">2013-02-08T06:54:51Z</dcterms:created>
  <dcterms:modified xsi:type="dcterms:W3CDTF">2017-04-24T12:22:57Z</dcterms:modified>
</cp:coreProperties>
</file>