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rsegi Tarsulas\Társulási ülések\Előterjesztések\2025\2025.02.18\1. NP. Költségvetés tervezete\"/>
    </mc:Choice>
  </mc:AlternateContent>
  <xr:revisionPtr revIDLastSave="0" documentId="8_{7A51A02C-66D8-4785-8EEC-2B28D3FC6317}" xr6:coauthVersionLast="36" xr6:coauthVersionMax="36" xr10:uidLastSave="{00000000-0000-0000-0000-000000000000}"/>
  <bookViews>
    <workbookView xWindow="240" yWindow="0" windowWidth="2740" windowHeight="1210" tabRatio="951" xr2:uid="{00000000-000D-0000-FFFF-FFFF00000000}"/>
  </bookViews>
  <sheets>
    <sheet name="Tartalom" sheetId="1" r:id="rId1"/>
    <sheet name="Mérleg" sheetId="2" r:id="rId2"/>
    <sheet name="Működési bevételek" sheetId="3" r:id="rId3"/>
    <sheet name="Felhalmozási bevételek" sheetId="14" r:id="rId4"/>
    <sheet name="Működési kiadások" sheetId="5" r:id="rId5"/>
    <sheet name="Felhalmozási kiadások" sheetId="15" r:id="rId6"/>
    <sheet name="Állami támogatások " sheetId="41" r:id="rId7"/>
    <sheet name="támogatás" sheetId="44" r:id="rId8"/>
    <sheet name="Létszámok" sheetId="43" r:id="rId9"/>
    <sheet name="Címrend" sheetId="8" r:id="rId10"/>
    <sheet name="Közvetett támogatások" sheetId="40" r:id="rId11"/>
    <sheet name="Finanszírozás" sheetId="19" r:id="rId12"/>
    <sheet name="Gördülő tervezés" sheetId="20" r:id="rId13"/>
    <sheet name=" hitel" sheetId="32" r:id="rId14"/>
    <sheet name="Többéves " sheetId="34" r:id="rId15"/>
    <sheet name="Saját bevételek részletezése" sheetId="33" r:id="rId16"/>
    <sheet name="Adósságot keletkeztető fejleszt" sheetId="24" r:id="rId17"/>
    <sheet name="2025. tagdíj" sheetId="46" r:id="rId18"/>
  </sheets>
  <externalReferences>
    <externalReference r:id="rId19"/>
    <externalReference r:id="rId20"/>
  </externalReferences>
  <definedNames>
    <definedName name="_xlnm.Print_Area" localSheetId="13">' hitel'!$A$1:$E$10</definedName>
    <definedName name="_xlnm.Print_Area" localSheetId="17">'2025. tagdíj'!#REF!</definedName>
    <definedName name="_xlnm.Print_Area" localSheetId="16">'Adósságot keletkeztető fejleszt'!$A$1:$K$9</definedName>
    <definedName name="_xlnm.Print_Area" localSheetId="6">'Állami támogatások '!$A$1:$D$23</definedName>
    <definedName name="_xlnm.Print_Area" localSheetId="9">Címrend!$A$1:$C$9</definedName>
    <definedName name="_xlnm.Print_Area" localSheetId="3">'Felhalmozási bevételek'!$A$1:$L$13</definedName>
    <definedName name="_xlnm.Print_Area" localSheetId="5">'Felhalmozási kiadások'!$A$1:$J$15</definedName>
    <definedName name="_xlnm.Print_Area" localSheetId="11">Finanszírozás!$A$1:$N$22</definedName>
    <definedName name="_xlnm.Print_Area" localSheetId="10">'Közvetett támogatások'!$A$1:$F$12</definedName>
    <definedName name="_xlnm.Print_Area" localSheetId="1">Mérleg!$A$1:$R$34</definedName>
    <definedName name="_xlnm.Print_Area" localSheetId="2">'Működési bevételek'!$A$1:$L$49</definedName>
    <definedName name="_xlnm.Print_Area" localSheetId="4">'Működési kiadások'!$A$1:$N$52</definedName>
    <definedName name="_xlnm.Print_Area" localSheetId="15">'Saját bevételek részletezése'!$A$1:$E$14</definedName>
    <definedName name="_xlnm.Print_Area" localSheetId="14">'Többéves '!$A$1:$K$96</definedName>
    <definedName name="_xlnm.Print_Area">#REF!</definedName>
  </definedNames>
  <calcPr calcId="191029"/>
</workbook>
</file>

<file path=xl/calcChain.xml><?xml version="1.0" encoding="utf-8"?>
<calcChain xmlns="http://schemas.openxmlformats.org/spreadsheetml/2006/main">
  <c r="C22" i="44" l="1"/>
  <c r="C18" i="44"/>
  <c r="C19" i="44"/>
  <c r="O18" i="3" l="1"/>
  <c r="E26" i="20"/>
  <c r="D26" i="20"/>
  <c r="C26" i="20"/>
  <c r="M12" i="19"/>
  <c r="K12" i="19"/>
  <c r="H12" i="19"/>
  <c r="E12" i="19"/>
  <c r="C12" i="19"/>
  <c r="L12" i="19"/>
  <c r="D12" i="19"/>
  <c r="M11" i="19" l="1"/>
  <c r="G11" i="19"/>
  <c r="O18" i="19"/>
  <c r="O17" i="19"/>
  <c r="O15" i="19"/>
  <c r="O13" i="19"/>
  <c r="O12" i="19"/>
  <c r="O11" i="19"/>
  <c r="O7" i="19"/>
  <c r="C17" i="44"/>
  <c r="C16" i="44"/>
  <c r="C15" i="44"/>
  <c r="D15" i="44" l="1"/>
  <c r="C14" i="44"/>
  <c r="C9" i="44"/>
  <c r="E30" i="2" l="1"/>
  <c r="C7" i="2"/>
  <c r="D14" i="2"/>
  <c r="K18" i="3"/>
  <c r="I46" i="3"/>
  <c r="J46" i="3"/>
  <c r="K6" i="3"/>
  <c r="K8" i="3"/>
  <c r="I11" i="15"/>
  <c r="C10" i="41" l="1"/>
  <c r="C19" i="41" s="1"/>
  <c r="C5" i="41"/>
  <c r="C18" i="41" s="1"/>
  <c r="C20" i="41" l="1"/>
  <c r="H73" i="46"/>
  <c r="C72" i="46"/>
  <c r="F71" i="46"/>
  <c r="E71" i="46"/>
  <c r="D71" i="46"/>
  <c r="F70" i="46"/>
  <c r="E70" i="46"/>
  <c r="D70" i="46"/>
  <c r="F69" i="46"/>
  <c r="E69" i="46"/>
  <c r="D69" i="46"/>
  <c r="F68" i="46"/>
  <c r="E68" i="46"/>
  <c r="D68" i="46"/>
  <c r="F67" i="46"/>
  <c r="E67" i="46"/>
  <c r="D67" i="46"/>
  <c r="F66" i="46"/>
  <c r="E66" i="46"/>
  <c r="D66" i="46"/>
  <c r="F65" i="46"/>
  <c r="E65" i="46"/>
  <c r="D65" i="46"/>
  <c r="F64" i="46"/>
  <c r="E64" i="46"/>
  <c r="D64" i="46"/>
  <c r="F63" i="46"/>
  <c r="E63" i="46"/>
  <c r="D63" i="46"/>
  <c r="F62" i="46"/>
  <c r="E62" i="46"/>
  <c r="D62" i="46"/>
  <c r="F61" i="46"/>
  <c r="E61" i="46"/>
  <c r="D61" i="46"/>
  <c r="F60" i="46"/>
  <c r="E60" i="46"/>
  <c r="D60" i="46"/>
  <c r="F59" i="46"/>
  <c r="E59" i="46"/>
  <c r="D59" i="46"/>
  <c r="F58" i="46"/>
  <c r="E58" i="46"/>
  <c r="D58" i="46"/>
  <c r="F57" i="46"/>
  <c r="E57" i="46"/>
  <c r="D57" i="46"/>
  <c r="F56" i="46"/>
  <c r="E56" i="46"/>
  <c r="D56" i="46"/>
  <c r="F55" i="46"/>
  <c r="E55" i="46"/>
  <c r="D55" i="46"/>
  <c r="F54" i="46"/>
  <c r="E54" i="46"/>
  <c r="D54" i="46"/>
  <c r="F53" i="46"/>
  <c r="E53" i="46"/>
  <c r="D53" i="46"/>
  <c r="F52" i="46"/>
  <c r="E52" i="46"/>
  <c r="D52" i="46"/>
  <c r="F51" i="46"/>
  <c r="E51" i="46"/>
  <c r="D51" i="46"/>
  <c r="F50" i="46"/>
  <c r="E50" i="46"/>
  <c r="D50" i="46"/>
  <c r="F49" i="46"/>
  <c r="E49" i="46"/>
  <c r="D49" i="46"/>
  <c r="F48" i="46"/>
  <c r="E48" i="46"/>
  <c r="D48" i="46"/>
  <c r="F47" i="46"/>
  <c r="E47" i="46"/>
  <c r="D47" i="46"/>
  <c r="F46" i="46"/>
  <c r="E46" i="46"/>
  <c r="D46" i="46"/>
  <c r="F45" i="46"/>
  <c r="E45" i="46"/>
  <c r="D45" i="46"/>
  <c r="C39" i="46"/>
  <c r="F38" i="46"/>
  <c r="E38" i="46"/>
  <c r="D38" i="46"/>
  <c r="G71" i="46" s="1"/>
  <c r="F37" i="46"/>
  <c r="E37" i="46"/>
  <c r="D37" i="46"/>
  <c r="G70" i="46" s="1"/>
  <c r="F36" i="46"/>
  <c r="E36" i="46"/>
  <c r="D36" i="46"/>
  <c r="G69" i="46" s="1"/>
  <c r="F35" i="46"/>
  <c r="E35" i="46"/>
  <c r="G68" i="46" s="1"/>
  <c r="D35" i="46"/>
  <c r="F34" i="46"/>
  <c r="E34" i="46"/>
  <c r="D34" i="46"/>
  <c r="F33" i="46"/>
  <c r="G66" i="46" s="1"/>
  <c r="E33" i="46"/>
  <c r="D33" i="46"/>
  <c r="F32" i="46"/>
  <c r="E32" i="46"/>
  <c r="D32" i="46"/>
  <c r="F31" i="46"/>
  <c r="E31" i="46"/>
  <c r="D31" i="46"/>
  <c r="G64" i="46" s="1"/>
  <c r="F30" i="46"/>
  <c r="E30" i="46"/>
  <c r="D30" i="46"/>
  <c r="G63" i="46" s="1"/>
  <c r="F29" i="46"/>
  <c r="E29" i="46"/>
  <c r="D29" i="46"/>
  <c r="G62" i="46" s="1"/>
  <c r="F28" i="46"/>
  <c r="E28" i="46"/>
  <c r="D28" i="46"/>
  <c r="G61" i="46" s="1"/>
  <c r="F27" i="46"/>
  <c r="E27" i="46"/>
  <c r="G60" i="46" s="1"/>
  <c r="D27" i="46"/>
  <c r="F26" i="46"/>
  <c r="E26" i="46"/>
  <c r="D26" i="46"/>
  <c r="F25" i="46"/>
  <c r="G58" i="46" s="1"/>
  <c r="E25" i="46"/>
  <c r="D25" i="46"/>
  <c r="F24" i="46"/>
  <c r="E24" i="46"/>
  <c r="D24" i="46"/>
  <c r="F23" i="46"/>
  <c r="E23" i="46"/>
  <c r="D23" i="46"/>
  <c r="G56" i="46" s="1"/>
  <c r="F22" i="46"/>
  <c r="E22" i="46"/>
  <c r="D22" i="46"/>
  <c r="G55" i="46" s="1"/>
  <c r="F21" i="46"/>
  <c r="E21" i="46"/>
  <c r="D21" i="46"/>
  <c r="G54" i="46" s="1"/>
  <c r="F20" i="46"/>
  <c r="E20" i="46"/>
  <c r="D20" i="46"/>
  <c r="G53" i="46" s="1"/>
  <c r="F19" i="46"/>
  <c r="E19" i="46"/>
  <c r="G52" i="46" s="1"/>
  <c r="D19" i="46"/>
  <c r="F18" i="46"/>
  <c r="E18" i="46"/>
  <c r="D18" i="46"/>
  <c r="F17" i="46"/>
  <c r="G50" i="46" s="1"/>
  <c r="E17" i="46"/>
  <c r="D17" i="46"/>
  <c r="F16" i="46"/>
  <c r="E16" i="46"/>
  <c r="D16" i="46"/>
  <c r="F15" i="46"/>
  <c r="E15" i="46"/>
  <c r="D15" i="46"/>
  <c r="G48" i="46" s="1"/>
  <c r="F14" i="46"/>
  <c r="E14" i="46"/>
  <c r="D14" i="46"/>
  <c r="G47" i="46" s="1"/>
  <c r="F13" i="46"/>
  <c r="E13" i="46"/>
  <c r="D13" i="46"/>
  <c r="G46" i="46" s="1"/>
  <c r="F12" i="46"/>
  <c r="E12" i="46"/>
  <c r="D12" i="46"/>
  <c r="G45" i="46" s="1"/>
  <c r="G7" i="46"/>
  <c r="D76" i="46" s="1"/>
  <c r="F40" i="46" l="1"/>
  <c r="D73" i="46"/>
  <c r="G67" i="46"/>
  <c r="I67" i="46" s="1"/>
  <c r="G59" i="46"/>
  <c r="I59" i="46" s="1"/>
  <c r="G51" i="46"/>
  <c r="I51" i="46" s="1"/>
  <c r="I65" i="46"/>
  <c r="G65" i="46"/>
  <c r="G57" i="46"/>
  <c r="I57" i="46" s="1"/>
  <c r="G49" i="46"/>
  <c r="I49" i="46" s="1"/>
  <c r="I46" i="46"/>
  <c r="I54" i="46"/>
  <c r="I62" i="46"/>
  <c r="I70" i="46"/>
  <c r="F73" i="46"/>
  <c r="I47" i="46"/>
  <c r="I55" i="46"/>
  <c r="I63" i="46"/>
  <c r="I71" i="46"/>
  <c r="D77" i="46"/>
  <c r="D78" i="46" s="1"/>
  <c r="I53" i="46"/>
  <c r="I61" i="46"/>
  <c r="I69" i="46"/>
  <c r="I52" i="46"/>
  <c r="I60" i="46"/>
  <c r="I68" i="46"/>
  <c r="E73" i="46"/>
  <c r="E40" i="46"/>
  <c r="I48" i="46"/>
  <c r="I50" i="46"/>
  <c r="I56" i="46"/>
  <c r="I58" i="46"/>
  <c r="I64" i="46"/>
  <c r="I66" i="46"/>
  <c r="I45" i="46"/>
  <c r="G73" i="46"/>
  <c r="I74" i="46" s="1"/>
  <c r="D40" i="46"/>
  <c r="H74" i="46" l="1"/>
  <c r="I73" i="46"/>
  <c r="D9" i="19" l="1"/>
  <c r="B9" i="19"/>
  <c r="N7" i="19"/>
  <c r="P7" i="19" s="1"/>
  <c r="M9" i="19"/>
  <c r="L9" i="19"/>
  <c r="K9" i="19"/>
  <c r="J9" i="19"/>
  <c r="I9" i="19"/>
  <c r="H9" i="19"/>
  <c r="G9" i="19"/>
  <c r="F9" i="19"/>
  <c r="E9" i="19"/>
  <c r="N5" i="19"/>
  <c r="P5" i="19" s="1"/>
  <c r="C32" i="43" l="1"/>
  <c r="I21" i="5"/>
  <c r="J8" i="5"/>
  <c r="K8" i="14"/>
  <c r="N8" i="3" s="1"/>
  <c r="N6" i="3"/>
  <c r="K34" i="3" l="1"/>
  <c r="N18" i="3"/>
  <c r="E6" i="2" l="1"/>
  <c r="H46" i="3" l="1"/>
  <c r="L46" i="3"/>
  <c r="F34" i="3"/>
  <c r="F35" i="3" s="1"/>
  <c r="G34" i="3"/>
  <c r="G35" i="3" s="1"/>
  <c r="I34" i="3"/>
  <c r="I35" i="3" s="1"/>
  <c r="J34" i="3"/>
  <c r="J35" i="3" s="1"/>
  <c r="E34" i="3"/>
  <c r="E35" i="3" s="1"/>
  <c r="H28" i="3"/>
  <c r="I28" i="3"/>
  <c r="J28" i="3"/>
  <c r="K28" i="3"/>
  <c r="E28" i="3"/>
  <c r="H26" i="3"/>
  <c r="I26" i="3"/>
  <c r="J26" i="3"/>
  <c r="E26" i="3"/>
  <c r="J30" i="3" l="1"/>
  <c r="J36" i="3" s="1"/>
  <c r="I30" i="3"/>
  <c r="H30" i="3"/>
  <c r="I36" i="3"/>
  <c r="F28" i="3"/>
  <c r="F26" i="3"/>
  <c r="F13" i="14"/>
  <c r="G13" i="14"/>
  <c r="H13" i="14"/>
  <c r="I13" i="14"/>
  <c r="J13" i="14"/>
  <c r="F12" i="14"/>
  <c r="C14" i="2" s="1"/>
  <c r="G12" i="14"/>
  <c r="H12" i="14"/>
  <c r="I12" i="14"/>
  <c r="J12" i="14"/>
  <c r="E12" i="14"/>
  <c r="L8" i="14"/>
  <c r="F43" i="5"/>
  <c r="F45" i="5" s="1"/>
  <c r="I9" i="15"/>
  <c r="H50" i="5"/>
  <c r="I50" i="5"/>
  <c r="L50" i="5"/>
  <c r="F46" i="5"/>
  <c r="G46" i="5"/>
  <c r="H46" i="5"/>
  <c r="I46" i="5"/>
  <c r="J46" i="5"/>
  <c r="L46" i="5"/>
  <c r="H37" i="5"/>
  <c r="I37" i="5"/>
  <c r="K37" i="5"/>
  <c r="L37" i="5"/>
  <c r="F44" i="5"/>
  <c r="G44" i="5"/>
  <c r="H44" i="5"/>
  <c r="I44" i="5"/>
  <c r="J44" i="5"/>
  <c r="K44" i="5"/>
  <c r="L44" i="5"/>
  <c r="E44" i="5"/>
  <c r="G43" i="5"/>
  <c r="G45" i="5" s="1"/>
  <c r="G47" i="5" s="1"/>
  <c r="H43" i="5"/>
  <c r="H45" i="5" s="1"/>
  <c r="J43" i="5"/>
  <c r="J45" i="5" s="1"/>
  <c r="J47" i="5" s="1"/>
  <c r="K43" i="5"/>
  <c r="L43" i="5"/>
  <c r="L45" i="5" s="1"/>
  <c r="F35" i="5"/>
  <c r="G35" i="5"/>
  <c r="H35" i="5"/>
  <c r="I35" i="5"/>
  <c r="J35" i="5"/>
  <c r="K35" i="5"/>
  <c r="L35" i="5"/>
  <c r="E35" i="5"/>
  <c r="F33" i="5"/>
  <c r="G33" i="5"/>
  <c r="H33" i="5"/>
  <c r="I33" i="5"/>
  <c r="J33" i="5"/>
  <c r="J37" i="5" s="1"/>
  <c r="K33" i="5"/>
  <c r="L33" i="5"/>
  <c r="E33" i="5"/>
  <c r="F11" i="5"/>
  <c r="G11" i="5"/>
  <c r="H11" i="5"/>
  <c r="I11" i="5"/>
  <c r="J11" i="5"/>
  <c r="K11" i="5"/>
  <c r="L11" i="5"/>
  <c r="F10" i="5"/>
  <c r="G10" i="5"/>
  <c r="H10" i="5"/>
  <c r="I10" i="5"/>
  <c r="J10" i="5"/>
  <c r="K10" i="5"/>
  <c r="L10" i="5"/>
  <c r="K45" i="5" l="1"/>
  <c r="K49" i="5" s="1"/>
  <c r="L49" i="5"/>
  <c r="L51" i="5" s="1"/>
  <c r="L47" i="5"/>
  <c r="B13" i="20"/>
  <c r="J49" i="5"/>
  <c r="O14" i="19" s="1"/>
  <c r="K46" i="5"/>
  <c r="K50" i="5" s="1"/>
  <c r="H47" i="5"/>
  <c r="H49" i="5"/>
  <c r="G37" i="5"/>
  <c r="G49" i="5" s="1"/>
  <c r="F37" i="5"/>
  <c r="F30" i="3"/>
  <c r="F36" i="3" s="1"/>
  <c r="F49" i="5"/>
  <c r="F47" i="5"/>
  <c r="K47" i="5" l="1"/>
  <c r="K51" i="5"/>
  <c r="H51" i="5"/>
  <c r="B32" i="43" l="1"/>
  <c r="A53" i="1" l="1"/>
  <c r="A51" i="1"/>
  <c r="A47" i="1"/>
  <c r="A45" i="1"/>
  <c r="A43" i="1"/>
  <c r="A41" i="1"/>
  <c r="A39" i="1"/>
  <c r="A37" i="1"/>
  <c r="A35" i="1"/>
  <c r="A33" i="1"/>
  <c r="A31" i="1"/>
  <c r="A29" i="1"/>
  <c r="A27" i="1"/>
  <c r="A25" i="1"/>
  <c r="A23" i="1"/>
  <c r="A21" i="1"/>
  <c r="A19" i="1"/>
  <c r="A17" i="1"/>
  <c r="A15" i="1"/>
  <c r="A13" i="1"/>
  <c r="A11" i="1"/>
  <c r="A9" i="1"/>
  <c r="A7" i="1"/>
  <c r="E46" i="5" l="1"/>
  <c r="L38" i="5"/>
  <c r="K38" i="5"/>
  <c r="K39" i="5" s="1"/>
  <c r="I38" i="5"/>
  <c r="H38" i="5"/>
  <c r="I39" i="5"/>
  <c r="B18" i="43"/>
  <c r="C29" i="44"/>
  <c r="L39" i="5" l="1"/>
  <c r="H39" i="5"/>
  <c r="E37" i="5"/>
  <c r="J38" i="5"/>
  <c r="J50" i="5" s="1"/>
  <c r="J51" i="5" s="1"/>
  <c r="E38" i="5"/>
  <c r="E50" i="5" s="1"/>
  <c r="G38" i="5"/>
  <c r="G50" i="5" s="1"/>
  <c r="G51" i="5" s="1"/>
  <c r="F38" i="5"/>
  <c r="F50" i="5" s="1"/>
  <c r="F51" i="5" s="1"/>
  <c r="C32" i="44"/>
  <c r="J39" i="5" l="1"/>
  <c r="E39" i="5"/>
  <c r="G39" i="5"/>
  <c r="F39" i="5"/>
  <c r="E13" i="14" l="1"/>
  <c r="H15" i="15" l="1"/>
  <c r="G15" i="15"/>
  <c r="E15" i="15"/>
  <c r="H12" i="15"/>
  <c r="H13" i="15" s="1"/>
  <c r="G12" i="15"/>
  <c r="G13" i="15" s="1"/>
  <c r="L25" i="5"/>
  <c r="J25" i="5"/>
  <c r="L24" i="5"/>
  <c r="J24" i="5"/>
  <c r="I24" i="5"/>
  <c r="H24" i="5"/>
  <c r="G24" i="5"/>
  <c r="F24" i="5"/>
  <c r="E24" i="5"/>
  <c r="K24" i="5"/>
  <c r="I43" i="5"/>
  <c r="I45" i="5" s="1"/>
  <c r="E43" i="5"/>
  <c r="E45" i="5" s="1"/>
  <c r="E12" i="15"/>
  <c r="I12" i="5"/>
  <c r="L12" i="5"/>
  <c r="K12" i="5"/>
  <c r="H12" i="5"/>
  <c r="J10" i="3"/>
  <c r="I10" i="3"/>
  <c r="E42" i="3"/>
  <c r="E44" i="3"/>
  <c r="D18" i="43"/>
  <c r="D32" i="43" s="1"/>
  <c r="C18" i="43"/>
  <c r="C13" i="43"/>
  <c r="E46" i="3" l="1"/>
  <c r="E47" i="5"/>
  <c r="E49" i="5"/>
  <c r="I49" i="5"/>
  <c r="O16" i="19" s="1"/>
  <c r="P16" i="19" s="1"/>
  <c r="I47" i="5"/>
  <c r="M6" i="5"/>
  <c r="F12" i="15"/>
  <c r="E30" i="3"/>
  <c r="K13" i="14"/>
  <c r="I15" i="15"/>
  <c r="F15" i="15"/>
  <c r="E10" i="5"/>
  <c r="E11" i="5"/>
  <c r="H10" i="3"/>
  <c r="M8" i="5"/>
  <c r="P8" i="5" s="1"/>
  <c r="E10" i="3"/>
  <c r="F10" i="3"/>
  <c r="C7" i="8" l="1"/>
  <c r="M35" i="5"/>
  <c r="I51" i="5"/>
  <c r="E51" i="5"/>
  <c r="M33" i="5"/>
  <c r="M11" i="5"/>
  <c r="M10" i="5"/>
  <c r="E36" i="3"/>
  <c r="C6" i="2" s="1"/>
  <c r="G12" i="5"/>
  <c r="J12" i="5"/>
  <c r="B27" i="20"/>
  <c r="F12" i="5"/>
  <c r="E12" i="5"/>
  <c r="M37" i="5" l="1"/>
  <c r="I6" i="2" s="1"/>
  <c r="M38" i="5"/>
  <c r="M39" i="5" l="1"/>
  <c r="I23" i="5"/>
  <c r="J23" i="5"/>
  <c r="K23" i="5"/>
  <c r="L23" i="5"/>
  <c r="Q15" i="2"/>
  <c r="I25" i="5" l="1"/>
  <c r="B29" i="20"/>
  <c r="K25" i="5"/>
  <c r="B31" i="20"/>
  <c r="M12" i="5" l="1"/>
  <c r="N17" i="19" l="1"/>
  <c r="P17" i="19" s="1"/>
  <c r="N13" i="19" l="1"/>
  <c r="P13" i="19" s="1"/>
  <c r="K19" i="19" l="1"/>
  <c r="N18" i="19"/>
  <c r="P18" i="19" s="1"/>
  <c r="N16" i="19"/>
  <c r="N15" i="19"/>
  <c r="P15" i="19" s="1"/>
  <c r="N14" i="19"/>
  <c r="P14" i="19" s="1"/>
  <c r="B19" i="19"/>
  <c r="J19" i="19"/>
  <c r="F19" i="19"/>
  <c r="N6" i="19"/>
  <c r="P6" i="19" s="1"/>
  <c r="M21" i="5"/>
  <c r="M43" i="5" s="1"/>
  <c r="G19" i="3"/>
  <c r="I19" i="3"/>
  <c r="C8" i="2" s="1"/>
  <c r="E25" i="2"/>
  <c r="C16" i="2" l="1"/>
  <c r="G14" i="15"/>
  <c r="G19" i="19"/>
  <c r="N11" i="19"/>
  <c r="P11" i="19" s="1"/>
  <c r="C19" i="19"/>
  <c r="E19" i="19"/>
  <c r="I19" i="19"/>
  <c r="M19" i="19"/>
  <c r="D19" i="19"/>
  <c r="H19" i="19"/>
  <c r="L19" i="19"/>
  <c r="J13" i="2"/>
  <c r="J11" i="2"/>
  <c r="L10" i="14"/>
  <c r="L13" i="14" l="1"/>
  <c r="B15" i="20"/>
  <c r="C15" i="20" s="1"/>
  <c r="E16" i="2"/>
  <c r="Q10" i="2"/>
  <c r="E8" i="2"/>
  <c r="B8" i="20"/>
  <c r="N8" i="2"/>
  <c r="N12" i="19"/>
  <c r="P12" i="19" s="1"/>
  <c r="J12" i="2"/>
  <c r="K35" i="3" l="1"/>
  <c r="D15" i="20"/>
  <c r="C16" i="20"/>
  <c r="N19" i="19"/>
  <c r="Q16" i="2"/>
  <c r="D21" i="2"/>
  <c r="E15" i="20" l="1"/>
  <c r="D16" i="20"/>
  <c r="E16" i="20" l="1"/>
  <c r="J19" i="3" l="1"/>
  <c r="D11" i="2" l="1"/>
  <c r="N11" i="2"/>
  <c r="B10" i="20"/>
  <c r="K26" i="3" l="1"/>
  <c r="K30" i="3" s="1"/>
  <c r="K36" i="3" s="1"/>
  <c r="C19" i="2" l="1"/>
  <c r="Q12" i="2" l="1"/>
  <c r="B18" i="20"/>
  <c r="E14" i="2" l="1"/>
  <c r="Q7" i="2"/>
  <c r="K6" i="2" l="1"/>
  <c r="D28" i="2" l="1"/>
  <c r="N17" i="2" l="1"/>
  <c r="J6" i="2"/>
  <c r="H14" i="15" l="1"/>
  <c r="C25" i="2" l="1"/>
  <c r="D23" i="2"/>
  <c r="D25" i="2" s="1"/>
  <c r="C15" i="2" l="1"/>
  <c r="B14" i="20" l="1"/>
  <c r="D15" i="2"/>
  <c r="D17" i="2" s="1"/>
  <c r="Q8" i="2"/>
  <c r="E23" i="5" l="1"/>
  <c r="E25" i="5" l="1"/>
  <c r="B24" i="20"/>
  <c r="C24" i="20" s="1"/>
  <c r="D24" i="20" s="1"/>
  <c r="E24" i="20" s="1"/>
  <c r="F23" i="5"/>
  <c r="F25" i="5" l="1"/>
  <c r="B25" i="20"/>
  <c r="C25" i="20" s="1"/>
  <c r="D25" i="20" s="1"/>
  <c r="E25" i="20" s="1"/>
  <c r="F13" i="15" l="1"/>
  <c r="I7" i="15"/>
  <c r="E13" i="15"/>
  <c r="P6" i="5" l="1"/>
  <c r="C6" i="8"/>
  <c r="I12" i="15"/>
  <c r="K12" i="14"/>
  <c r="C18" i="2" s="1"/>
  <c r="N14" i="2" s="1"/>
  <c r="F14" i="15"/>
  <c r="E14" i="15"/>
  <c r="I13" i="15" l="1"/>
  <c r="I14" i="15" s="1"/>
  <c r="K9" i="2" s="1"/>
  <c r="I9" i="2"/>
  <c r="Q19" i="2" s="1"/>
  <c r="B30" i="20"/>
  <c r="L6" i="14"/>
  <c r="L12" i="14" s="1"/>
  <c r="M22" i="5"/>
  <c r="O19" i="19" l="1"/>
  <c r="P19" i="19" s="1"/>
  <c r="D18" i="2"/>
  <c r="R17" i="2"/>
  <c r="M44" i="5"/>
  <c r="M46" i="5" s="1"/>
  <c r="M50" i="5" s="1"/>
  <c r="P22" i="5"/>
  <c r="J7" i="2"/>
  <c r="M24" i="5"/>
  <c r="O22" i="5"/>
  <c r="J9" i="2"/>
  <c r="M45" i="5" l="1"/>
  <c r="I7" i="2" s="1"/>
  <c r="C9" i="19"/>
  <c r="N8" i="19"/>
  <c r="K10" i="3"/>
  <c r="K19" i="3"/>
  <c r="M47" i="5" l="1"/>
  <c r="M49" i="5"/>
  <c r="M51" i="5" s="1"/>
  <c r="N9" i="19"/>
  <c r="B17" i="20"/>
  <c r="C13" i="2"/>
  <c r="P49" i="5" l="1"/>
  <c r="O8" i="19"/>
  <c r="Q6" i="2"/>
  <c r="Q11" i="2" s="1"/>
  <c r="C17" i="2"/>
  <c r="B12" i="20"/>
  <c r="B16" i="20" s="1"/>
  <c r="E13" i="2"/>
  <c r="E17" i="2" s="1"/>
  <c r="E19" i="3"/>
  <c r="O9" i="19" l="1"/>
  <c r="P9" i="19" s="1"/>
  <c r="P8" i="19"/>
  <c r="Q13" i="2"/>
  <c r="Q26" i="2"/>
  <c r="N6" i="2"/>
  <c r="B6" i="20" l="1"/>
  <c r="C6" i="20" s="1"/>
  <c r="D6" i="2"/>
  <c r="O5" i="19"/>
  <c r="D6" i="20" l="1"/>
  <c r="F19" i="3"/>
  <c r="E6" i="20" l="1"/>
  <c r="C9" i="2"/>
  <c r="N9" i="2" l="1"/>
  <c r="B9" i="20"/>
  <c r="D9" i="2"/>
  <c r="K21" i="19" l="1"/>
  <c r="J21" i="19"/>
  <c r="B21" i="19"/>
  <c r="B22" i="19" s="1"/>
  <c r="I21" i="19"/>
  <c r="L21" i="19"/>
  <c r="H21" i="19"/>
  <c r="G21" i="19"/>
  <c r="F21" i="19"/>
  <c r="M21" i="19"/>
  <c r="E21" i="19"/>
  <c r="E9" i="2"/>
  <c r="E12" i="2" s="1"/>
  <c r="E20" i="2" s="1"/>
  <c r="E27" i="2" l="1"/>
  <c r="G23" i="5" l="1"/>
  <c r="G25" i="5" l="1"/>
  <c r="B26" i="20"/>
  <c r="H23" i="5" l="1"/>
  <c r="H25" i="5" l="1"/>
  <c r="B28" i="20"/>
  <c r="M23" i="5"/>
  <c r="O23" i="5"/>
  <c r="K7" i="2" l="1"/>
  <c r="C8" i="8"/>
  <c r="M25" i="5"/>
  <c r="B32" i="20"/>
  <c r="C9" i="8" l="1"/>
  <c r="K8" i="2"/>
  <c r="K29" i="2" s="1"/>
  <c r="C32" i="20"/>
  <c r="I35" i="2"/>
  <c r="I8" i="2"/>
  <c r="N18" i="2"/>
  <c r="N19" i="2" s="1"/>
  <c r="N23" i="2" s="1"/>
  <c r="J8" i="2" l="1"/>
  <c r="J29" i="2" s="1"/>
  <c r="E32" i="20"/>
  <c r="D32" i="20"/>
  <c r="I29" i="2"/>
  <c r="I36" i="2"/>
  <c r="B33" i="20" l="1"/>
  <c r="D21" i="19" l="1"/>
  <c r="C21" i="19"/>
  <c r="C22" i="19" s="1"/>
  <c r="D22" i="19" l="1"/>
  <c r="E22" i="19" s="1"/>
  <c r="F22" i="19" s="1"/>
  <c r="G22" i="19" s="1"/>
  <c r="H22" i="19" s="1"/>
  <c r="I22" i="19" s="1"/>
  <c r="J22" i="19" s="1"/>
  <c r="K22" i="19" s="1"/>
  <c r="L22" i="19" s="1"/>
  <c r="M22" i="19" s="1"/>
  <c r="N21" i="19" l="1"/>
  <c r="K44" i="3" l="1"/>
  <c r="M44" i="3" s="1"/>
  <c r="F46" i="3" l="1"/>
  <c r="H34" i="3"/>
  <c r="L18" i="3"/>
  <c r="H19" i="3"/>
  <c r="L19" i="3" l="1"/>
  <c r="D8" i="8" s="1"/>
  <c r="E8" i="8" s="1"/>
  <c r="L34" i="3"/>
  <c r="L35" i="3" s="1"/>
  <c r="H35" i="3"/>
  <c r="H36" i="3" s="1"/>
  <c r="G28" i="3" l="1"/>
  <c r="L8" i="3"/>
  <c r="L28" i="3" l="1"/>
  <c r="D7" i="8"/>
  <c r="E7" i="8" l="1"/>
  <c r="D12" i="44" l="1"/>
  <c r="C24" i="44"/>
  <c r="G46" i="3"/>
  <c r="I38" i="3" s="1"/>
  <c r="K42" i="3"/>
  <c r="M42" i="3" l="1"/>
  <c r="K46" i="3"/>
  <c r="M46" i="3" s="1"/>
  <c r="G26" i="3" l="1"/>
  <c r="L6" i="3"/>
  <c r="G10" i="3"/>
  <c r="G11" i="3" l="1"/>
  <c r="D6" i="8"/>
  <c r="L10" i="3"/>
  <c r="L26" i="3"/>
  <c r="G30" i="3"/>
  <c r="G36" i="3" s="1"/>
  <c r="L30" i="3" l="1"/>
  <c r="L36" i="3" s="1"/>
  <c r="P36" i="3"/>
  <c r="E6" i="8"/>
  <c r="D9" i="8"/>
  <c r="D7" i="2"/>
  <c r="D12" i="2" s="1"/>
  <c r="D20" i="2" s="1"/>
  <c r="D27" i="2" s="1"/>
  <c r="C12" i="2"/>
  <c r="B7" i="20"/>
  <c r="N7" i="2"/>
  <c r="O6" i="19"/>
  <c r="D30" i="2" l="1"/>
  <c r="C20" i="2"/>
  <c r="C27" i="2" s="1"/>
  <c r="N12" i="2"/>
  <c r="N15" i="2" s="1"/>
  <c r="N27" i="2" s="1"/>
  <c r="C7" i="20"/>
  <c r="B11" i="20"/>
  <c r="B19" i="20" s="1"/>
  <c r="B21" i="20" s="1"/>
  <c r="N37" i="3"/>
  <c r="N36" i="3"/>
  <c r="B34" i="20" l="1"/>
  <c r="B22" i="20"/>
  <c r="D7" i="20"/>
  <c r="C11" i="20"/>
  <c r="C19" i="20" s="1"/>
  <c r="C21" i="20" s="1"/>
  <c r="C30" i="2"/>
  <c r="G31" i="2"/>
  <c r="E7" i="20" l="1"/>
  <c r="E11" i="20" s="1"/>
  <c r="E19" i="20" s="1"/>
  <c r="E21" i="20" s="1"/>
  <c r="D11" i="20"/>
  <c r="D19" i="20" s="1"/>
  <c r="D21" i="20" s="1"/>
  <c r="C34" i="20"/>
  <c r="C33" i="20"/>
  <c r="D34" i="20" l="1"/>
  <c r="D33" i="20"/>
  <c r="E34" i="20"/>
  <c r="E33" i="20"/>
</calcChain>
</file>

<file path=xl/sharedStrings.xml><?xml version="1.0" encoding="utf-8"?>
<sst xmlns="http://schemas.openxmlformats.org/spreadsheetml/2006/main" count="966" uniqueCount="681">
  <si>
    <t>2.</t>
  </si>
  <si>
    <t>Működési bevételek, Intézmények</t>
  </si>
  <si>
    <t>3.</t>
  </si>
  <si>
    <t>5.</t>
  </si>
  <si>
    <t>6.</t>
  </si>
  <si>
    <t>Felhalmozási bevételek jogímenként</t>
  </si>
  <si>
    <t>7.</t>
  </si>
  <si>
    <t>Működési kiadások, Intézmények</t>
  </si>
  <si>
    <t>8.</t>
  </si>
  <si>
    <t>10.</t>
  </si>
  <si>
    <t>11.</t>
  </si>
  <si>
    <t>Felhalmozási kiadások</t>
  </si>
  <si>
    <t>12.</t>
  </si>
  <si>
    <t>13.</t>
  </si>
  <si>
    <t>14.</t>
  </si>
  <si>
    <t>Címrend</t>
  </si>
  <si>
    <t>Bevételek</t>
  </si>
  <si>
    <t>Kiadások</t>
  </si>
  <si>
    <t>Intézményi működési bevétel</t>
  </si>
  <si>
    <t>Intézmények működési kiadása</t>
  </si>
  <si>
    <t>Tárgyi eszközök értékesítése</t>
  </si>
  <si>
    <t>Támogatásértékű műk. bevétel</t>
  </si>
  <si>
    <t>Támogtás értékű felhalmozási bev.</t>
  </si>
  <si>
    <t>Műk.c.pénzeszköz átv.ÁH-n kívülről</t>
  </si>
  <si>
    <t>Működés összesen</t>
  </si>
  <si>
    <t>Felh.c.pénzeszköz átvétel ÁH-n kív.</t>
  </si>
  <si>
    <t>Önkorm.lakások és helyis.értékesít.</t>
  </si>
  <si>
    <t>Hitelek törlesztése</t>
  </si>
  <si>
    <t>Önkormányzati sajátos műk.b.</t>
  </si>
  <si>
    <t xml:space="preserve"> Beruházási hitelek</t>
  </si>
  <si>
    <t>Kölcsönök visszatérülése</t>
  </si>
  <si>
    <t>Működési bevételek összesen</t>
  </si>
  <si>
    <t>Bevételek összesen</t>
  </si>
  <si>
    <t>Kamatköltségek</t>
  </si>
  <si>
    <t>Felhalmozási bev. összesen</t>
  </si>
  <si>
    <t>Bevétel mindösszesen</t>
  </si>
  <si>
    <t>Kiadás mindösszesen</t>
  </si>
  <si>
    <t>Intézmények megnevezése</t>
  </si>
  <si>
    <t>Összesen</t>
  </si>
  <si>
    <t>Intézmények összesen:</t>
  </si>
  <si>
    <t>ÖSSZESEN:</t>
  </si>
  <si>
    <t>Feladat megnevezése</t>
  </si>
  <si>
    <t>Ö S S Z E S E N :</t>
  </si>
  <si>
    <t xml:space="preserve"> </t>
  </si>
  <si>
    <t>Személyi juttatások</t>
  </si>
  <si>
    <t>Járulékok</t>
  </si>
  <si>
    <t>Dologi kiadások</t>
  </si>
  <si>
    <t>Címrendi szám</t>
  </si>
  <si>
    <t>Intézmény neve</t>
  </si>
  <si>
    <t>Eredeti</t>
  </si>
  <si>
    <t>Intézmények eredeti összesen:</t>
  </si>
  <si>
    <t>eredeti</t>
  </si>
  <si>
    <t>Összesen:</t>
  </si>
  <si>
    <t>Maradvány</t>
  </si>
  <si>
    <t>felhasználás</t>
  </si>
  <si>
    <t>Felhalmozási</t>
  </si>
  <si>
    <t>célú</t>
  </si>
  <si>
    <t>Működés egyenlege</t>
  </si>
  <si>
    <t>Fejlesztés egyenlege</t>
  </si>
  <si>
    <t>Felhalmozási bevételek össz.</t>
  </si>
  <si>
    <t>Bevételek mindösszesen</t>
  </si>
  <si>
    <t>Kiadások mindösszesen</t>
  </si>
  <si>
    <t>Folyószámla hitelkamat</t>
  </si>
  <si>
    <t>Bevétel és kiadás egyenlege</t>
  </si>
  <si>
    <t>Egyenleg:</t>
  </si>
  <si>
    <t>Ebből kötelező feladat</t>
  </si>
  <si>
    <t>Ebből önként vállalt feladat</t>
  </si>
  <si>
    <t>Eredeti előirányzatból</t>
  </si>
  <si>
    <t>Ft</t>
  </si>
  <si>
    <t>Finanszírozási terv</t>
  </si>
  <si>
    <t>Jan</t>
  </si>
  <si>
    <t>Febr</t>
  </si>
  <si>
    <t>Márc</t>
  </si>
  <si>
    <t>Ápr</t>
  </si>
  <si>
    <t>Máj</t>
  </si>
  <si>
    <t>Jún</t>
  </si>
  <si>
    <t>Júl</t>
  </si>
  <si>
    <t>Aug</t>
  </si>
  <si>
    <t>Szept</t>
  </si>
  <si>
    <t>Okt</t>
  </si>
  <si>
    <t>Nov</t>
  </si>
  <si>
    <t>Dec</t>
  </si>
  <si>
    <t>Intézményi működési bevételek</t>
  </si>
  <si>
    <t>Támogatásértékű működési bev.</t>
  </si>
  <si>
    <t>Bevételek összesen:</t>
  </si>
  <si>
    <t>Támogatásért.műk.kiadás</t>
  </si>
  <si>
    <t>Műk.c.pénzeszk.átad ÁH-n kív.</t>
  </si>
  <si>
    <t>Fejlesztési kiadások</t>
  </si>
  <si>
    <t>Kiadások összesen:</t>
  </si>
  <si>
    <t>Havi egyenleg</t>
  </si>
  <si>
    <t>Gönygyölített egyenleg</t>
  </si>
  <si>
    <t>Tartalék felhasználás</t>
  </si>
  <si>
    <t>KIADÁSOK MINDÖSSZESEN:</t>
  </si>
  <si>
    <t xml:space="preserve">Hiteltörlesztések, kamatfizetések és projektvizsgálati díjak (Ft-ban)           </t>
  </si>
  <si>
    <t>1 1</t>
  </si>
  <si>
    <t>2 1</t>
  </si>
  <si>
    <t>önként</t>
  </si>
  <si>
    <t>kötelező</t>
  </si>
  <si>
    <t>célú kölcsön</t>
  </si>
  <si>
    <t>Kötelezően ellátott feladatok</t>
  </si>
  <si>
    <t>Ebből kötelezően ellátott</t>
  </si>
  <si>
    <t>ebből kötelező</t>
  </si>
  <si>
    <t>ebből önként vállalt</t>
  </si>
  <si>
    <t>kötelezőből államigazgatási</t>
  </si>
  <si>
    <t>Kötelező feladat ellátásból államigazgatási feladatellátáshoz kapcsolódó</t>
  </si>
  <si>
    <t>15.</t>
  </si>
  <si>
    <t>16.</t>
  </si>
  <si>
    <t>Közvetett támogatások</t>
  </si>
  <si>
    <t>17.</t>
  </si>
  <si>
    <t>18.</t>
  </si>
  <si>
    <t>Gördülő tervezés</t>
  </si>
  <si>
    <t>19.</t>
  </si>
  <si>
    <t>20.</t>
  </si>
  <si>
    <t>21.</t>
  </si>
  <si>
    <t>Megnevezés</t>
  </si>
  <si>
    <t>keletkeztető ügyletből származó tárgyévi fizetési kötelezettség</t>
  </si>
  <si>
    <t>22.</t>
  </si>
  <si>
    <t>23.</t>
  </si>
  <si>
    <t>Adósságot keletkeztető feljesztési célok</t>
  </si>
  <si>
    <t>Intézményi működési bevételek Rovatszám: B4</t>
  </si>
  <si>
    <t>Állami támogatás Rovatszám: B816</t>
  </si>
  <si>
    <t>ÖK támogatás Rovatszám: B816</t>
  </si>
  <si>
    <t>Támog. ért.műk. Bevétel Rovatszám: B16</t>
  </si>
  <si>
    <t>Sajátos bevételek Rovatszám: B4</t>
  </si>
  <si>
    <t>működési Rovatszám: B8131</t>
  </si>
  <si>
    <t>Kormányzati funkció szerint</t>
  </si>
  <si>
    <t>Önk. Jogalkotó tevékenysége 011130</t>
  </si>
  <si>
    <t>Közhatalmi bevételek Rovatszám: B3</t>
  </si>
  <si>
    <t>Állami támogatás Rovatszám: B11</t>
  </si>
  <si>
    <t>Állami támogatás</t>
  </si>
  <si>
    <t>Rovatrend</t>
  </si>
  <si>
    <t>B4</t>
  </si>
  <si>
    <t>B16</t>
  </si>
  <si>
    <t>B11</t>
  </si>
  <si>
    <t>B3</t>
  </si>
  <si>
    <t>B8131</t>
  </si>
  <si>
    <t>B8111</t>
  </si>
  <si>
    <t>maradvány  Rovatrend B8131</t>
  </si>
  <si>
    <t>Önk. lak. és helyis. értékes. Rovatrend B52</t>
  </si>
  <si>
    <t>Kormányzati funkció</t>
  </si>
  <si>
    <t>Támog.ért. felhalm. bevétel Rovatrend B21, B25</t>
  </si>
  <si>
    <t>Személyi juttatások Rovatrend K1</t>
  </si>
  <si>
    <t>Járulékok Rovatrend K2</t>
  </si>
  <si>
    <t>Dologi kiadások Rovatrend K3</t>
  </si>
  <si>
    <t>Kölcsön visszafizetése Rovatrend K91</t>
  </si>
  <si>
    <t>Finanszírozási műveletek</t>
  </si>
  <si>
    <t>Funkció/Feladat megnevezése</t>
  </si>
  <si>
    <t>Beruházás Rovatrend    K 61-67</t>
  </si>
  <si>
    <t>Felújítás Rovatrend            K 71-74</t>
  </si>
  <si>
    <t>Támog.ért. felh.c. pénze. Átadása Rovatrend         K 81-84</t>
  </si>
  <si>
    <t>K1-K5</t>
  </si>
  <si>
    <t>K6-K8</t>
  </si>
  <si>
    <t>K9111</t>
  </si>
  <si>
    <t>K353</t>
  </si>
  <si>
    <t>Állami támogatások</t>
  </si>
  <si>
    <t>Egyéb közhatlami bevételek</t>
  </si>
  <si>
    <t>Költségvetési engedélyezett létszámhelyek</t>
  </si>
  <si>
    <t>Ingatlanok, tárgyi eszközök értékesítése</t>
  </si>
  <si>
    <t>Ingatlanok, tárgyi eszk. értékesít. Rovatrend B52</t>
  </si>
  <si>
    <t>Összevont mérleg, bevételek és kiadások összesítése</t>
  </si>
  <si>
    <t>Összevont mérleg, működés és fejlesztés egyenlege</t>
  </si>
  <si>
    <t>Társadalom és szociálpolitikai juttatások Rovatrend  K4</t>
  </si>
  <si>
    <t>Támog. ért.műk. Kiadások, Elszámolások központi ktg-vetés felé Rovatrend K506, K5022</t>
  </si>
  <si>
    <t>Működési c. pénze. átad. ÁH-n kívülre Rovatrend K512</t>
  </si>
  <si>
    <t>Tartalék Rovatrend K513</t>
  </si>
  <si>
    <t>Ebből önként ellátott</t>
  </si>
  <si>
    <t>Felh.célú pénze.átv. ÁH-n kív. B75</t>
  </si>
  <si>
    <t>B65</t>
  </si>
  <si>
    <t>B52</t>
  </si>
  <si>
    <t>B75</t>
  </si>
  <si>
    <t>B21, B25</t>
  </si>
  <si>
    <t>B74</t>
  </si>
  <si>
    <t>Többéves kihatású kötelezettségek általnos működtetési költségeken kívül (e Ft)</t>
  </si>
  <si>
    <t>Hitelfelvétel</t>
  </si>
  <si>
    <t>B814</t>
  </si>
  <si>
    <t>Államháztartási megelőlegezés</t>
  </si>
  <si>
    <t>B81</t>
  </si>
  <si>
    <t>Működési c. pénze. átad. ÁH-n kívülre Rovatrend K512, működési kölcsön nyújtása K508</t>
  </si>
  <si>
    <t>K914</t>
  </si>
  <si>
    <t>Államháztartási megelőlegezés visszafizetése</t>
  </si>
  <si>
    <t>Bevételek, kiadások összesítése  Ft-ban</t>
  </si>
  <si>
    <t>MŰKÖDÉSI BEVÉTELEK - INTÉZMÉNYEK (Ft)</t>
  </si>
  <si>
    <t>FELHALMOZÁSI BEVÉTELEK (Ft)</t>
  </si>
  <si>
    <t>MŰKÖDÉSI KIADÁSOK - INTÉZMÉNYEK (Ft)</t>
  </si>
  <si>
    <t>FELHALMOZÁSI KIADÁSOK adatok Ft-ban</t>
  </si>
  <si>
    <t>adatok Ft-ban</t>
  </si>
  <si>
    <t>alakulását bemutató mérleg adatok Ft-ban</t>
  </si>
  <si>
    <t>fejlesztési céljai (adatok Ft-ban)</t>
  </si>
  <si>
    <t>Sorszám</t>
  </si>
  <si>
    <t>Partner</t>
  </si>
  <si>
    <t>Szerződés összege (Ft)</t>
  </si>
  <si>
    <t>Szerződés tárgya</t>
  </si>
  <si>
    <t>megállapításához adatok  Ft-ban</t>
  </si>
  <si>
    <t xml:space="preserve">Többéves kihatású kötelezettségek </t>
  </si>
  <si>
    <t xml:space="preserve">EU-s támogatással megvalósuló projektek </t>
  </si>
  <si>
    <t>Elvonások Támog. ért.műk. Kiadások Rovatrend K502  K506</t>
  </si>
  <si>
    <t>Kölcsön/Hitel visszafizetése, államháztartási megelőlegezés visszafizetése Rovatrend K91</t>
  </si>
  <si>
    <t>Felh.c. pénzeszk. átad. ÁH-n kívüre Rovatrend       K 85-89</t>
  </si>
  <si>
    <t xml:space="preserve">Fejlesztési </t>
  </si>
  <si>
    <t>Működési c. pénze. átv. ÁH-n kívülről Rovatszám: B63-65</t>
  </si>
  <si>
    <t>Működési c. pénze. átv. ÁH-n kívülről Rovatszám: B63- B65</t>
  </si>
  <si>
    <t>Műk.c.pénzeszköz átv.ÁH-n kívülről, visszatérítendő működési támogatás</t>
  </si>
  <si>
    <t>Felhalmozási célú kölcsönök, visszatérítendő támogatások visszatérülése</t>
  </si>
  <si>
    <t>Ellátottak juttatása</t>
  </si>
  <si>
    <t>Kölcsönök, visszatérítendő támogatások visszatérülése</t>
  </si>
  <si>
    <t>Többéves kihatású kötelezettségek általános működtetési költségeken kívül  Ft-ban</t>
  </si>
  <si>
    <t>1. oldal</t>
  </si>
  <si>
    <t>célra</t>
  </si>
  <si>
    <t>Kötvény visszaváltás Rovat B812</t>
  </si>
  <si>
    <t>B812</t>
  </si>
  <si>
    <t>Maradvány felhasználás</t>
  </si>
  <si>
    <t>2. melléklet</t>
  </si>
  <si>
    <t>6. melléklet</t>
  </si>
  <si>
    <t>7. melléklet</t>
  </si>
  <si>
    <t>11. melléklet</t>
  </si>
  <si>
    <t>14. melléklet</t>
  </si>
  <si>
    <t>16. melléklet</t>
  </si>
  <si>
    <t>17. melléklet</t>
  </si>
  <si>
    <t>20. melléklet</t>
  </si>
  <si>
    <t>21. melléklet</t>
  </si>
  <si>
    <t>22. melléklet</t>
  </si>
  <si>
    <t>23. melléklet</t>
  </si>
  <si>
    <t>visszatérülés Rovatrend B74, B75</t>
  </si>
  <si>
    <t>90. életévét betöltő, mosonmagyaróvári állandó lakcímmel rendelkezők teljes ellátására vonatkozó szociális támogatása</t>
  </si>
  <si>
    <t>Maradványfelhasználás</t>
  </si>
  <si>
    <t>Állampapír beváltás összesen</t>
  </si>
  <si>
    <t>EU-s támogatással megvalósuló projektek (adatok Ft)</t>
  </si>
  <si>
    <t>felhasználás, ÁHT. Belüli megelőlegezés, értékpapír beváltása</t>
  </si>
  <si>
    <t>működési Rovatszám: B812, B8131, B814</t>
  </si>
  <si>
    <t>Jogcím</t>
  </si>
  <si>
    <t>Szociális étkeztetés</t>
  </si>
  <si>
    <t>Hajléktalanok nappali ellátása</t>
  </si>
  <si>
    <t>Hajléktalanok átmeneti ellátása</t>
  </si>
  <si>
    <t>Hajléktalanok nappali intézményi ellátása - a szociál- és nyugdíjpolitikáért felelős miniszter által kijelölt intézmény</t>
  </si>
  <si>
    <t>Bértámogatás szociális szféra</t>
  </si>
  <si>
    <t>Rovat</t>
  </si>
  <si>
    <t>B113</t>
  </si>
  <si>
    <t>4.</t>
  </si>
  <si>
    <t>24.</t>
  </si>
  <si>
    <t>Állami hozzájárulások</t>
  </si>
  <si>
    <t>3. melléklet</t>
  </si>
  <si>
    <t>8. melléklet</t>
  </si>
  <si>
    <t>12. melléklet</t>
  </si>
  <si>
    <t>18. melléklet</t>
  </si>
  <si>
    <t>Működési bevételek, Társulás</t>
  </si>
  <si>
    <t>Működési bevételek Társulás és intézményei</t>
  </si>
  <si>
    <t>Működési kiadások, Társulás</t>
  </si>
  <si>
    <t>Működési kiadások, Társulás és intézményei összevontan</t>
  </si>
  <si>
    <t>Társulás által biztosítandó támogatások</t>
  </si>
  <si>
    <t xml:space="preserve">Társulás saját bevételeinek részletezése adósságot </t>
  </si>
  <si>
    <t xml:space="preserve">Mosonmagyaróvári Térségi Társulás és intézményei </t>
  </si>
  <si>
    <t>Kistérségi Egyesített Szociális Intézmény</t>
  </si>
  <si>
    <t>Család és Gyermekjóléti Központ</t>
  </si>
  <si>
    <t>Mosonmagyaróvár Térségi Társulás  működési bevételei adatok  Ft-ban</t>
  </si>
  <si>
    <t>Települési hozzájárulások, tagdíjak részletezése</t>
  </si>
  <si>
    <t>Mosonmagyaróvár Térségi Társulás működési kiadásai adatok Ft-ban</t>
  </si>
  <si>
    <t>Család és Gyermekvédelmi Központ</t>
  </si>
  <si>
    <t>3 1</t>
  </si>
  <si>
    <t>Mosonmagyaróvár Térségi Társulás</t>
  </si>
  <si>
    <t>MOSONMAGYARÓVÁR TÉRSÉGI TÁRSULÁS ÖSSZESEN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</si>
  <si>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</si>
  <si>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</si>
  <si>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</si>
  <si>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</si>
  <si>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</si>
  <si>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</si>
  <si>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>Kistérségi Egyesített Szociális Intézet</t>
  </si>
  <si>
    <t>Hajléktalanok Átmeneti Szállása</t>
  </si>
  <si>
    <t>FÉNI</t>
  </si>
  <si>
    <t>Nappali melegedő</t>
  </si>
  <si>
    <t>Éjjeli menedékhely</t>
  </si>
  <si>
    <t>Utcai szociális munka</t>
  </si>
  <si>
    <t xml:space="preserve"> Szociális étkezés</t>
  </si>
  <si>
    <t xml:space="preserve"> Házi segítségnyújtás</t>
  </si>
  <si>
    <t xml:space="preserve"> Jelzőrendszer</t>
  </si>
  <si>
    <t>Intézmény finanszírozás (állami támogatáson túl) Rovatszám: B816</t>
  </si>
  <si>
    <t>Mosonmagyaróvár Térségi Társulás és intézményei működési bevételei adatok  Ft-ban</t>
  </si>
  <si>
    <t>Intézményi finanszírozási bevételek részletezése</t>
  </si>
  <si>
    <t>MINDÖSSZESEN:</t>
  </si>
  <si>
    <t>Térségi Társulás Önk. Jogalkotó tevékenysége 011130</t>
  </si>
  <si>
    <t>4. melléklet</t>
  </si>
  <si>
    <t>Intézményfinanszírozás részletezése</t>
  </si>
  <si>
    <t>5. melléklet</t>
  </si>
  <si>
    <t>Állami támogatás rovatszám: B816</t>
  </si>
  <si>
    <t>Térségi Társuláshoz befolyt hozzájárulásból származó finanszírozás B16</t>
  </si>
  <si>
    <t>Mosonmagyaróvár Város Önkormányzatától származó hiányfinanszírozás B16</t>
  </si>
  <si>
    <t>Feladat alapú támogatások* B16</t>
  </si>
  <si>
    <t>Közvetlen állami támogatás</t>
  </si>
  <si>
    <t>Közhatalmi bevételek (helyi adók nélkül)</t>
  </si>
  <si>
    <t>Állampapír ügyletek</t>
  </si>
  <si>
    <t>Kölcsönfelvétel</t>
  </si>
  <si>
    <t>Társulás</t>
  </si>
  <si>
    <t>013350</t>
  </si>
  <si>
    <t>önkormányzati vagyonnal való gazdálkodás</t>
  </si>
  <si>
    <t>Térségi Társulás működési kiadásai</t>
  </si>
  <si>
    <t>Közhatalmi bevételek</t>
  </si>
  <si>
    <t>Működési célú maradvány felhasználás</t>
  </si>
  <si>
    <t>Közhatalmi bevétel</t>
  </si>
  <si>
    <t>Lakások és helyis.értékesít.</t>
  </si>
  <si>
    <t>Értékpapír beváltás</t>
  </si>
  <si>
    <t>EBBŐL TÁRSULÁS</t>
  </si>
  <si>
    <t>018030 Támogatási célú finanszírozási műveletek</t>
  </si>
  <si>
    <t>102031 Idősek nappali ellátása</t>
  </si>
  <si>
    <t>Az állami támogatást az intézmények a gesztor önkormányzat nettó finanszírozásán keresztül kapják meg, havonta.</t>
  </si>
  <si>
    <t>MOSONMAGYARÓVÁR TÉRSÉGI TÁRSULÁS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</si>
  <si>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átvett</t>
    </r>
  </si>
  <si>
    <t>támogatások</t>
  </si>
  <si>
    <t>Átadó megnevezése</t>
  </si>
  <si>
    <t>Átadás célja</t>
  </si>
  <si>
    <t>Összege Ft-ban</t>
  </si>
  <si>
    <t>Magyar Államkincstár</t>
  </si>
  <si>
    <t xml:space="preserve">Állami támogatással finanszírozott feladatok ellátásra </t>
  </si>
  <si>
    <t>Nemzeti Szociálpolitikai Intézet</t>
  </si>
  <si>
    <t>Fejlesztő foglalkoztatás támogatása (gesztor önkormányzaton keresztül)</t>
  </si>
  <si>
    <t>Mosonmagyaróvár Város Önkormányzata</t>
  </si>
  <si>
    <t xml:space="preserve">Kistérségi Egyesített Szociális Intézmény működésének támogatása működési hiány finanszírozása </t>
  </si>
  <si>
    <t>összes gesztor Önk. Támogatás</t>
  </si>
  <si>
    <t xml:space="preserve">Család és Gyermekjóléti Központ működési hiány finanszírozása </t>
  </si>
  <si>
    <t>Gesztor önkormányzati hozzájáruláson kívüli tagtelepülések hozzájárulása</t>
  </si>
  <si>
    <t xml:space="preserve">Család és Gyermekjóléti Központ működésének finanszírozásához </t>
  </si>
  <si>
    <t>gesztor Önk. Kívüli tagtelepülési támogatások</t>
  </si>
  <si>
    <t xml:space="preserve">Kistérségi Egyesített Szociális Intézmény működésének finanszírozásához </t>
  </si>
  <si>
    <t>Gesztor önkormányzati hozzájáruláson kívüli tagtelepülések támogatása</t>
  </si>
  <si>
    <t>Család és Gyermekjóléti központ összevont ágazati pótlék becsült összege</t>
  </si>
  <si>
    <t>Kistérségi Egyesített Szociális Intézmény összevont ágazati pótlék becsült összege</t>
  </si>
  <si>
    <t>Kistérségi Egyesített Szociális Intézmény egészségügyi pótlék becsült összege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</si>
  <si>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átadandó</t>
    </r>
  </si>
  <si>
    <t>Átvevő megnevezése</t>
  </si>
  <si>
    <t>Támogatás célja</t>
  </si>
  <si>
    <t>Összege  Ft-ban</t>
  </si>
  <si>
    <t>Mosonmagyaróvári Polgármesteri Hivatal</t>
  </si>
  <si>
    <t>Civil szervezet számára Tanács döntése alapján</t>
  </si>
  <si>
    <t>13. MELLÉKLET</t>
  </si>
  <si>
    <t>intézményekre felosztva</t>
  </si>
  <si>
    <t>társulás működésére</t>
  </si>
  <si>
    <t>Önkormányzat</t>
  </si>
  <si>
    <t>1.</t>
  </si>
  <si>
    <t xml:space="preserve">Mosonmagyaróvár </t>
  </si>
  <si>
    <t xml:space="preserve">Ásványráró </t>
  </si>
  <si>
    <t xml:space="preserve">Bezenye </t>
  </si>
  <si>
    <t xml:space="preserve">Dunakiliti </t>
  </si>
  <si>
    <t xml:space="preserve">Dunaremete </t>
  </si>
  <si>
    <t xml:space="preserve">Dunasziget </t>
  </si>
  <si>
    <t xml:space="preserve">Darnózseli </t>
  </si>
  <si>
    <t xml:space="preserve">Feketeerdő </t>
  </si>
  <si>
    <t>9.</t>
  </si>
  <si>
    <t xml:space="preserve">Halászi </t>
  </si>
  <si>
    <t xml:space="preserve">Hegyeshalom </t>
  </si>
  <si>
    <t xml:space="preserve">Hédervár </t>
  </si>
  <si>
    <t xml:space="preserve">Jánossomorja </t>
  </si>
  <si>
    <t xml:space="preserve">Károlyháza </t>
  </si>
  <si>
    <t xml:space="preserve">Kimle </t>
  </si>
  <si>
    <t xml:space="preserve">Kisbodak </t>
  </si>
  <si>
    <t xml:space="preserve">Levél </t>
  </si>
  <si>
    <t xml:space="preserve">Lébény </t>
  </si>
  <si>
    <t xml:space="preserve">Lipót </t>
  </si>
  <si>
    <t xml:space="preserve">Máriakálnok </t>
  </si>
  <si>
    <t xml:space="preserve">Mecsér </t>
  </si>
  <si>
    <t xml:space="preserve">Mosonszentmiklós </t>
  </si>
  <si>
    <t xml:space="preserve">Mosonszolnok </t>
  </si>
  <si>
    <t xml:space="preserve">Mosonudvar </t>
  </si>
  <si>
    <t xml:space="preserve">Püski </t>
  </si>
  <si>
    <t>25.</t>
  </si>
  <si>
    <t xml:space="preserve">Rajka </t>
  </si>
  <si>
    <t>26.</t>
  </si>
  <si>
    <t xml:space="preserve">Újrónafő </t>
  </si>
  <si>
    <t>27.</t>
  </si>
  <si>
    <t xml:space="preserve">Várbalog </t>
  </si>
  <si>
    <t>24. melléklet</t>
  </si>
  <si>
    <t>2022. január 1.</t>
  </si>
  <si>
    <t>15. melléklet</t>
  </si>
  <si>
    <t>Fejlesztő foglalkoztatás</t>
  </si>
  <si>
    <t>Mosonmagyaróvár Térségi Társulás és intézményei közvetett támogatást nem nyújtanak.</t>
  </si>
  <si>
    <t>A gesztor önkormányzat - Mosonmagyaróvár Város Önkormányzat - költségvetési rendelete szerint:</t>
  </si>
  <si>
    <t>Mosonmagyaróvár Város Önkormányzata a Mosonmagyaróvár Térségi Társulás által fenntartott Kistérségi Egyesített Szociális Intézménye által idősek számára biztosított alapszolgáltatási ellátást igénybe vevők személyi térítési díját megtéríti az ellátottak helyett, a következő feltételek együttes teljesülése esetén: az ellátott
a) a mosonmagyaróvári Kistérségi Egyesített Szociális Intézmény által, idősek számára biztosított alapszolgáltatás igénybe vevője,
b) Mosonmagyaróváron állandó lakóhellyel rendelkezik,
c) betöltötte a 90. életévét és
d) tartási vagy öröklési szerződést nem kötött.
A személyi térítési díj átvállalása a 90. életév betöltését követő hónaptól történik.</t>
  </si>
  <si>
    <t>A gesztor önkormányzatnál az így meghatározott közvetett támogatás összege:</t>
  </si>
  <si>
    <t>Mosonmagyaróvár Térségi Társulás és intézményei működési kiadásai adatok  Ft-ban</t>
  </si>
  <si>
    <t>9. melléklet</t>
  </si>
  <si>
    <t>Gyermekek Átmeneti Otthona</t>
  </si>
  <si>
    <t>Család- és Gyermekjóléti Központ / Hatósági és Speciális Munkacsoporot</t>
  </si>
  <si>
    <t>Család-és Gyermekjóléti Központ/ Családsegítő Szolgálat</t>
  </si>
  <si>
    <t xml:space="preserve">Óvodai és iskolai szociális segítő tevékenység  </t>
  </si>
  <si>
    <t>Aranykor Idősek Otthona, Idősek Otthona, Központi irányítás</t>
  </si>
  <si>
    <t>Idősek Gondozóháza, főzőkonyha, karbantartás</t>
  </si>
  <si>
    <t>Idősek klubjai</t>
  </si>
  <si>
    <t>Mosonmagyaróvár Térségi Társulás állandó létszámhely nincs</t>
  </si>
  <si>
    <t>1 melléklet</t>
  </si>
  <si>
    <t>10. melléklet</t>
  </si>
  <si>
    <t>19. melléklet</t>
  </si>
  <si>
    <t>FU-O-GE Kft</t>
  </si>
  <si>
    <t>Groupama Biztosító Zrt</t>
  </si>
  <si>
    <t>Foglalkoztatás egészségügyi tüdőszűrés</t>
  </si>
  <si>
    <t>Kiss Viktor e.v.</t>
  </si>
  <si>
    <t>CSAGYESZ és CSAGYEK program rendszerfelügyeleti és rendszerkövetési díja</t>
  </si>
  <si>
    <t>Lindström Kft</t>
  </si>
  <si>
    <t>Menedzser Praxis Szakkiadó és Gazdasági Tanácsadó Kft</t>
  </si>
  <si>
    <t>Mod Zrt.</t>
  </si>
  <si>
    <t>Patent Távfelügyelet Kft</t>
  </si>
  <si>
    <t>Soósné Dr. Kiss Zsuzsanna</t>
  </si>
  <si>
    <t>Takaró Attila Lajos e.v.</t>
  </si>
  <si>
    <t>130 000 Ft/hó</t>
  </si>
  <si>
    <t>informatikai rendszerfelügyelet, karbantartások</t>
  </si>
  <si>
    <t>ViDaNet Kábeltelevíziós Szolgáltató Zrt</t>
  </si>
  <si>
    <t>Abakusz SH Kft</t>
  </si>
  <si>
    <t>MDC 786 Suzuki Splash gépjármű kötelező biztosítás</t>
  </si>
  <si>
    <t>Generali Biztosító Zrt.</t>
  </si>
  <si>
    <t>CompuTREND Zrt.</t>
  </si>
  <si>
    <t>CT-Ecostat éves karbantartási díj</t>
  </si>
  <si>
    <t>szociális étkeztetés keretében meleg étel elkészítése és házhozszállítása, éves szerződés</t>
  </si>
  <si>
    <t>Rendszereses háziorvosi ellátás Idősek Gonodzóházában</t>
  </si>
  <si>
    <t>Dr. Ruzsa Judit Emőke</t>
  </si>
  <si>
    <t>Pszichiátriai szakorvosi ellátás biztosítása, demencia vizsgálatok elvégzése</t>
  </si>
  <si>
    <t>Orvosi alapellátás Hajléktalan ellátó szolgálatnál</t>
  </si>
  <si>
    <t>Ecoffice Technology Kft</t>
  </si>
  <si>
    <t>Másológép bérleti díj Alapszolgáltatási Centrum</t>
  </si>
  <si>
    <t>Egyetem Étterem és Konyha Kereskedelmi és Szolgáltató Kft.</t>
  </si>
  <si>
    <t>ÉMI-TÜV SÜD Kft</t>
  </si>
  <si>
    <t>Felvonó éves biztonságtechnikai vizsgálat</t>
  </si>
  <si>
    <t>Intézményi gyógyszerek biztosítása az Idősek Gondozóháza ellátottjai részére</t>
  </si>
  <si>
    <t>FleetCor Hungary Kft</t>
  </si>
  <si>
    <t>üzemanyag a gépjárművekbe</t>
  </si>
  <si>
    <t>Földes K. G. 2009 Kft</t>
  </si>
  <si>
    <t>Ételhulladék elszállítása a Soproni út 65, Lengyári út 2.</t>
  </si>
  <si>
    <t>Ételhulladék elszállítása a Lébényi Idősek Klubja</t>
  </si>
  <si>
    <t>Ételhulladék elszállítása a Jánossomorjai Idősek Klubja</t>
  </si>
  <si>
    <t>Ételhulladék elszállítása a Mosoni Idősek Klubja</t>
  </si>
  <si>
    <t>Ételhulladék elszállítása a Óvári Idősek Klubja</t>
  </si>
  <si>
    <t>általános felelősség biztosítás fejlesztő foglalkoztatás</t>
  </si>
  <si>
    <t>Távfelügyelet biztosítása Soproni utca 65.</t>
  </si>
  <si>
    <t>Kaczor Attila e.v.</t>
  </si>
  <si>
    <t>Jelzőrendszeres házi segítségnyújtás helyszínre történő kivonulások</t>
  </si>
  <si>
    <t>KÉTÜSZ Kapuvár Kft</t>
  </si>
  <si>
    <t>kéményseprés</t>
  </si>
  <si>
    <t>Kónyáné Dr. Sándor Andrea</t>
  </si>
  <si>
    <t>Orvosi alapellátás Aranykor Idősek Otthona Virágoskert Idősek Otthona szolgálatnál</t>
  </si>
  <si>
    <t>LK-SYSTEMS Bt.</t>
  </si>
  <si>
    <t>Magyar Telekom Nyrt.</t>
  </si>
  <si>
    <t>MediaWorks Hungary Zrt</t>
  </si>
  <si>
    <t>Kisalföld újság előfizetés</t>
  </si>
  <si>
    <t>fénymásoló bérlés Központi irányítás</t>
  </si>
  <si>
    <t>Partner Service Kft</t>
  </si>
  <si>
    <t xml:space="preserve">tűzjelző rendszer karbantartása Soproni út </t>
  </si>
  <si>
    <t>internet Jánossomorjai Idősek kLubja</t>
  </si>
  <si>
    <t>SOS Központ Kft</t>
  </si>
  <si>
    <t>Jelzőrendszeres házi-segítségnyújtás készülékbérlés</t>
  </si>
  <si>
    <t>Stercor Kft</t>
  </si>
  <si>
    <t>Egészségügyi hulladékok begyűjtési díja</t>
  </si>
  <si>
    <t>Szám-Adó Kft.</t>
  </si>
  <si>
    <t>TSZG szoftverfelügyelet Jánossomorjai Idősek Klubja</t>
  </si>
  <si>
    <t>TSZG szoftverfelügyelet Lébényi Idősek Klubja</t>
  </si>
  <si>
    <t>TSZG szoftverfelügyelet SzocX Hajléktalan Ellátó Szolgálat,</t>
  </si>
  <si>
    <t>Temini Kft</t>
  </si>
  <si>
    <t>Soproni út felvonó karbantartás</t>
  </si>
  <si>
    <t>UNION Vienna Insurance Group Biztosító Zrt.</t>
  </si>
  <si>
    <t>NZL 359 Renault Master kötelező biztosítás</t>
  </si>
  <si>
    <t>XZM 445 utánfutó kötelező biztosítás</t>
  </si>
  <si>
    <t>Vörös Ferenc e.v.</t>
  </si>
  <si>
    <t>rovarírtás, rágcsálóírtás</t>
  </si>
  <si>
    <t>WD Bt</t>
  </si>
  <si>
    <t>munkaruha, védőruha</t>
  </si>
  <si>
    <t>Mosonmagyaróvári Térségi Társulás és intézményei</t>
  </si>
  <si>
    <t xml:space="preserve">Mosonmagyaróvár Térségi Társulás adósságot keletkeztető </t>
  </si>
  <si>
    <t>KESZI</t>
  </si>
  <si>
    <t>CSGYK</t>
  </si>
  <si>
    <t>Eltérés előző év eredeti előirányzatához képest</t>
  </si>
  <si>
    <t>Ebben az esetben Mosonmagyaróvár Város Önkormányzatát mint gesztor önkormányzatot terhelő hiányfinaszírozás és hozzájárulás:</t>
  </si>
  <si>
    <t>A többi település esetén a "Fizetési kötelezettség összesen" oszlopban nyerhető ki információ.</t>
  </si>
  <si>
    <t>és felügyelete alá tartozó költségvetési szervek</t>
  </si>
  <si>
    <t>104043 Család- és Gyermekjóléti Központ</t>
  </si>
  <si>
    <r>
      <t xml:space="preserve">Térségi Társulás: </t>
    </r>
    <r>
      <rPr>
        <sz val="11"/>
        <rFont val="Times New Roman"/>
        <family val="1"/>
        <charset val="238"/>
      </rPr>
      <t>vagyonkezelt ingatlanokkal kapcsolatos felújítások</t>
    </r>
  </si>
  <si>
    <t>ok kiadás</t>
  </si>
  <si>
    <t>Maradványfelhasználás fejlesztési célra KESZI</t>
  </si>
  <si>
    <t>Maradványfelhasználás fejlesztési célra Családsegítő</t>
  </si>
  <si>
    <t>ok bev.</t>
  </si>
  <si>
    <t>Térségi tagdíj, felújítási alap támogatása</t>
  </si>
  <si>
    <t>Maradvány felhasználás, működési, Rovat: B8131</t>
  </si>
  <si>
    <t>Maradvány felhasználás, ÁHT. Belüli megelőlegezés, értékpapír beváltása, működési Rovat: B812, B8131, B814</t>
  </si>
  <si>
    <t>Webnode AG</t>
  </si>
  <si>
    <t>Tisztítószer beszerzés</t>
  </si>
  <si>
    <t>Yettel Magyarország Zrt</t>
  </si>
  <si>
    <t>Kiss Szűcs Beáta munkavédelmi technikus E.V.</t>
  </si>
  <si>
    <t>Lajta Clean Kft.</t>
  </si>
  <si>
    <t>Dr. Mihályi Zsuzsanna Orvosi Bt</t>
  </si>
  <si>
    <t>125.000.-Ft/hó</t>
  </si>
  <si>
    <t>100.000.-Ft /hó+4.000.-Ft/demensvzsgálat</t>
  </si>
  <si>
    <t>Taxon Bt</t>
  </si>
  <si>
    <t>Győr-Moson-Sopron Vármegyei Katasztófavédelmi Igazgatóság</t>
  </si>
  <si>
    <t>Kiss János Mihály</t>
  </si>
  <si>
    <t>Térségi Társulás működési kiadása</t>
  </si>
  <si>
    <t>Támogatás értékű felhalmozási bevétel</t>
  </si>
  <si>
    <t>Az Áht. 23. § (2) bekezdése alapján a Gst. 8.§ (2) bekezdése szerinti adósságot keletkeztető ügyletek és</t>
  </si>
  <si>
    <t xml:space="preserve">az önkormányzati garanciákból és önkormányzati kezességekből fennálló kötelezettségek az adósságot keletkeztető ügylegek futamidejének végéig </t>
  </si>
  <si>
    <t>2025. évi költségvetési határozat mellékletei</t>
  </si>
  <si>
    <t>Mosonmagyaróvári Térségi Társulás és intézmnyei  2025. évi összevont költségvetési mérlege</t>
  </si>
  <si>
    <t>Mosonmagyaróvár, 2025. február 12.</t>
  </si>
  <si>
    <t>Mosonmagyaróvái Térségi Társulás és intézményei 2025. évi összevont költségvetési mérlege</t>
  </si>
  <si>
    <t>Mosonmagyaróvár Térségi Társulás tagjai által fizetendő hozzájárulások, tagdjíak 2025. év</t>
  </si>
  <si>
    <t>Mosonmagyaróvár Város Önkormányzat 2022. évi gesztor önkormányzati támogatása</t>
  </si>
  <si>
    <t>2024-ben keletkezett hiány felének bevállalása a gesztor támogatás részeként</t>
  </si>
  <si>
    <t>2024-ben az évközi béremelés és második kétheti bérkieg. finanszírozása a gesztor részéről</t>
  </si>
  <si>
    <t>Összes gesztori finanszírozás 2025-ben előzetes tervek alapján:</t>
  </si>
  <si>
    <t>CSK</t>
  </si>
  <si>
    <t>kieg.hozzájárulás</t>
  </si>
  <si>
    <t>Meglévő tagdíj 283,5 Ft/lakos</t>
  </si>
  <si>
    <t>Gyermekjóléti szolgálat támogatása 105 Ft/lakos</t>
  </si>
  <si>
    <t>Lakos (2024. január 1.)</t>
  </si>
  <si>
    <t>609 Ft + 675  Ft/lakos = 1.284 Ft/lakos</t>
  </si>
  <si>
    <t>int.felosztva</t>
  </si>
  <si>
    <t>társulás felújításra</t>
  </si>
  <si>
    <t>Intézmények működésének támogatása (2023-as hiány felosztása)2024-ben 445,24 Ft/fő, 2025-ben 467,46 Ft/fő - hiányfin. I.</t>
  </si>
  <si>
    <t>Felújítási alap 105 Ft/lakos</t>
  </si>
  <si>
    <t>2024-ben keletkezett hiány felének felosztása 2024-ben 504,34 Ft/fő, 2025-ben 529,56 Ft/fő, a másik 50 %-ot Móvár vállalta be - hiányfin. II.</t>
  </si>
  <si>
    <t>Fizetési kötelezettség összesen 2025.</t>
  </si>
  <si>
    <t>2024-ben teljesített/előírt fizetési kötelezettség</t>
  </si>
  <si>
    <t>Gesztor támogatás (hiányfinanszírozás) 2024. évi szinten:</t>
  </si>
  <si>
    <t>tagdíj - gesztor</t>
  </si>
  <si>
    <t>2025-ben</t>
  </si>
  <si>
    <t>Mosonmagyaróvár Térségi Társulás 2025. évben  az eredeti előirányzatok között nem tervez adósságot keletkezető ügyletet.</t>
  </si>
  <si>
    <t>Mosonmagyaróvár Térségi Társulás adósságot keletkeztető ügylettel nem rendelkezik, és a Stabilitási tv. 45.§ (1) bekezdés a) pontja szerinti saját bevételekkel nem rendelkezik 2025. évben.</t>
  </si>
  <si>
    <t>2025. év</t>
  </si>
  <si>
    <t>A Mosonmagyaróvár Térségi Társulás 2025. évben  hitelállománnyal nem rendelkezik.</t>
  </si>
  <si>
    <t xml:space="preserve">Hitel-/kölcsön törlesztések  és projektvizsgálati díjak (Ft-ban)       2025. év    </t>
  </si>
  <si>
    <t xml:space="preserve">A működési és fejlesztési célú bevételek és kiadások 2025-2028. évi </t>
  </si>
  <si>
    <t>Finanszírozási terv 2025. év</t>
  </si>
  <si>
    <t>Közvetett támogatások - 2025. év</t>
  </si>
  <si>
    <t>2025. évi költségvetési előirányzat költségvetési szervenként  Ft-ban</t>
  </si>
  <si>
    <t>2025. évi előirányzat</t>
  </si>
  <si>
    <t>2025. január 1.</t>
  </si>
  <si>
    <t>2025. évi költségvetéséről szóló határozatához</t>
  </si>
  <si>
    <t>2025. ÉVI KÖLTSÉGVETÉSI HATÁROZATÁHOZ</t>
  </si>
  <si>
    <t>Állami hozzájárulások 2025. év</t>
  </si>
  <si>
    <t>Család- és gyermekjóléti szolgálat, valamint család- és gyermekjóléti központ támogatása</t>
  </si>
  <si>
    <t>Óvodai és iskolai szociális segítő tevékenység támogatása</t>
  </si>
  <si>
    <t>Személyi gondozás</t>
  </si>
  <si>
    <t>Időskorúak nappali intézményi ellátása</t>
  </si>
  <si>
    <t>Fogyatékos és demens személyek ellátása</t>
  </si>
  <si>
    <t>Hajléktalanok éjjeli menedékhelye</t>
  </si>
  <si>
    <t>Település önkormányzat szociális feladatainak támogatása</t>
  </si>
  <si>
    <t>Várható állami támogatás 2025. év</t>
  </si>
  <si>
    <t>ebből Kistérségi Egyesített Szociális Intézmény támogatása</t>
  </si>
  <si>
    <t>ebből Család- és Gyermekjóléti Központ támogatása</t>
  </si>
  <si>
    <r>
      <rPr>
        <b/>
        <sz val="11"/>
        <rFont val="Times New Roman"/>
        <family val="1"/>
        <charset val="238"/>
      </rPr>
      <t>Család- és Gyermekjóléti Központ</t>
    </r>
    <r>
      <rPr>
        <sz val="11"/>
        <rFont val="Times New Roman"/>
        <family val="1"/>
        <charset val="238"/>
      </rPr>
      <t>: számítógépek vásárlása</t>
    </r>
  </si>
  <si>
    <r>
      <t>KESZI</t>
    </r>
    <r>
      <rPr>
        <sz val="11"/>
        <rFont val="Times New Roman"/>
        <family val="1"/>
        <charset val="238"/>
      </rPr>
      <t>: kisértékű eszközbeszerzések, laptop és szoftver beszerzések, ipari mosógép vásárlása, csendes szoba kialakítása</t>
    </r>
  </si>
  <si>
    <t>intézmény üzemeltetési támogatás</t>
  </si>
  <si>
    <t>*Feladat alapú támogatások: jelzőrendszeres házi segítségnyújtás, fejlesztő foglalkoztatás</t>
  </si>
  <si>
    <t>Társulási maradvány felhasználása intézményfin.-ra B8131</t>
  </si>
  <si>
    <t>Intézmnyfinanszíro-zás összesen</t>
  </si>
  <si>
    <t>Ágazati pótlékok B16</t>
  </si>
  <si>
    <t>Maradványfelhasználás és MVÖ támogatás fejlesztési célra Térségi Társulás</t>
  </si>
  <si>
    <t>Társulási feladatok ellátására hozzájárulás (K506)</t>
  </si>
  <si>
    <t>Társulás által átadandó pénzeszköz (K512)</t>
  </si>
  <si>
    <t>Esetleges visszafizetési kötelezettségek (beszámolóhoz kapcsolódóan, feladatfinanszírozások elszámolásához kapcsolódóan, K506)</t>
  </si>
  <si>
    <t>Jelzőrendszeres házi segítségnyújtás támogatása (társulás a szerződő)</t>
  </si>
  <si>
    <t>Térségi társulás működéséhez, felújítási alaphoz és intézmények működéséhez való hozzájárulás</t>
  </si>
  <si>
    <t>Magyar Államkincstár (közvetelenül intézménynél tervezve)</t>
  </si>
  <si>
    <t>Magyar Államkincstár (társulásnál tervezve)</t>
  </si>
  <si>
    <t>Ágazati pótlékok</t>
  </si>
  <si>
    <t>Irodaszer, megállapodás alapján CSGYK</t>
  </si>
  <si>
    <t>Alfa Vienna Insurance Group Biztosító Zrt</t>
  </si>
  <si>
    <t>Allianz Hungária Biztosító</t>
  </si>
  <si>
    <t>KIA  KGFB és CASCO + RWL 677 Dacia Lodgy KGFB</t>
  </si>
  <si>
    <t>Aqua Szolgáltató Kft</t>
  </si>
  <si>
    <t>Ivóvíz szolgáltatás</t>
  </si>
  <si>
    <t>Central Mediacsoport Zrt</t>
  </si>
  <si>
    <t>Újság előfizetés</t>
  </si>
  <si>
    <t>Ételhulladék elszállítása a Ferenczy Károly utca GYÁO</t>
  </si>
  <si>
    <t>foglalkoztatás egészségügyi szolgáltatás KESZI+CSGYK</t>
  </si>
  <si>
    <t>Futura Szolgáltató Központ</t>
  </si>
  <si>
    <t>Étkezetés biztosítása KESZI+CSGYK</t>
  </si>
  <si>
    <t>NZL 359 Renault Master, Skoda Oktavia SIX 196 Casco biztosítás</t>
  </si>
  <si>
    <t>RWL-677 Dacia Lodgy casco biztosítás CSGYK</t>
  </si>
  <si>
    <t>Horizon Higiénia Kft</t>
  </si>
  <si>
    <t>Jánossomroja Város Önkormányzata</t>
  </si>
  <si>
    <t>Jánossomorjai Idősek Klubja közüzemi díjak</t>
  </si>
  <si>
    <t xml:space="preserve">K&amp;H Biztosító </t>
  </si>
  <si>
    <t>Suzuki Splas Casco MDC 786</t>
  </si>
  <si>
    <t>220.000 Ft/hó</t>
  </si>
  <si>
    <t>28.</t>
  </si>
  <si>
    <t>Kantharosz Gyógyszertár Kft</t>
  </si>
  <si>
    <t>29.</t>
  </si>
  <si>
    <t>30.</t>
  </si>
  <si>
    <t>tűzvédelmi szolgáltatás KESZI+CSGYK</t>
  </si>
  <si>
    <t>31.</t>
  </si>
  <si>
    <t>Munkavédelmi szolgáltatás KESZI+CSGYK</t>
  </si>
  <si>
    <t>32.</t>
  </si>
  <si>
    <t>33.</t>
  </si>
  <si>
    <t>CT-EcoStat karbantartási díj</t>
  </si>
  <si>
    <t>34.</t>
  </si>
  <si>
    <t>Kitax Kft</t>
  </si>
  <si>
    <t>35.</t>
  </si>
  <si>
    <t>250.000 Ft/hó</t>
  </si>
  <si>
    <t>36.</t>
  </si>
  <si>
    <t>37.</t>
  </si>
  <si>
    <t>szőnyegtisztítás KESZI+CSGYK</t>
  </si>
  <si>
    <t>38.</t>
  </si>
  <si>
    <t>39.</t>
  </si>
  <si>
    <t>telefon, internet a telephelyeken KESZI+CSGYK</t>
  </si>
  <si>
    <t>40.</t>
  </si>
  <si>
    <t>41.</t>
  </si>
  <si>
    <t>havi 152.400.-Ft + ÁFA</t>
  </si>
  <si>
    <t>adatvédelmi tisztviselő részére kötelezően előírt feladatok ellátása KESZI+CSGYK</t>
  </si>
  <si>
    <t>42.</t>
  </si>
  <si>
    <t>Merida Kft.</t>
  </si>
  <si>
    <t>tisztítószer beszerzés CSGYK</t>
  </si>
  <si>
    <t>43.</t>
  </si>
  <si>
    <t>fénymásoló bérleti díja CSGYK</t>
  </si>
  <si>
    <t>44.</t>
  </si>
  <si>
    <t>MOHU MOL Hulladékgazdálkodási Zrt</t>
  </si>
  <si>
    <t>Hulladék elszállítás KESZI+CSGYK</t>
  </si>
  <si>
    <t>45.</t>
  </si>
  <si>
    <t>Moson Patika Bt</t>
  </si>
  <si>
    <t>Intézményi gyógyszerek biztosítása az Idősek Gondozóháza+AIO ellátottjai részére</t>
  </si>
  <si>
    <t>46.</t>
  </si>
  <si>
    <t>Mosonmagyaróvári Térségi Társulás</t>
  </si>
  <si>
    <t>cégautó adó +tárhely csomag</t>
  </si>
  <si>
    <t>47.</t>
  </si>
  <si>
    <t>Közüzemi díjak KESZI+CSGYK</t>
  </si>
  <si>
    <t>48.</t>
  </si>
  <si>
    <t>Mosonmagyaróvár Karolina Kórház Rendelőintézet</t>
  </si>
  <si>
    <t>49.</t>
  </si>
  <si>
    <t>NeuroBIT Bt.</t>
  </si>
  <si>
    <t>53.090,- Ft /hó</t>
  </si>
  <si>
    <t>Tárhely szolgáltatás</t>
  </si>
  <si>
    <t>50.</t>
  </si>
  <si>
    <t>OTP Bank Nyrt.</t>
  </si>
  <si>
    <t>postai közreműködési díj</t>
  </si>
  <si>
    <t>51.</t>
  </si>
  <si>
    <t>Örs Vezér Ker. és Szolg Bt</t>
  </si>
  <si>
    <t>52.</t>
  </si>
  <si>
    <t>G-Fox Kft.</t>
  </si>
  <si>
    <t>53.</t>
  </si>
  <si>
    <t>54.</t>
  </si>
  <si>
    <t>Távfelügyeleti díj KESZI+CSGYK</t>
  </si>
  <si>
    <t>55.</t>
  </si>
  <si>
    <t>Professional support Kft.</t>
  </si>
  <si>
    <t>mosószer+öblítő</t>
  </si>
  <si>
    <t>56.</t>
  </si>
  <si>
    <t>Celldömölki Kábeltelevízió Kft.</t>
  </si>
  <si>
    <t>57.</t>
  </si>
  <si>
    <t>Segítő Szív Nonprofit Kft.</t>
  </si>
  <si>
    <t>bér növérek</t>
  </si>
  <si>
    <t>Családterápia szerződés alapján CSGYK</t>
  </si>
  <si>
    <t>58.</t>
  </si>
  <si>
    <t>59.</t>
  </si>
  <si>
    <t>60.</t>
  </si>
  <si>
    <t>TSZG szoftverfelügyelet Mosoni Idősek Klubja, Alapszolgáltatási Centrum,  Fogyatékossággal Élők Nappali Intézménye</t>
  </si>
  <si>
    <t>61.</t>
  </si>
  <si>
    <t>62.</t>
  </si>
  <si>
    <t>63.</t>
  </si>
  <si>
    <t>TSZG Óvári klub</t>
  </si>
  <si>
    <t>64.</t>
  </si>
  <si>
    <t>informatikai rendszerfelügyelet, karbantartások CSGYK</t>
  </si>
  <si>
    <t>65.</t>
  </si>
  <si>
    <t>66.</t>
  </si>
  <si>
    <t>67.</t>
  </si>
  <si>
    <t>Tűz és villamosbiztonságtechnikai Kft (TÜVI KFT)</t>
  </si>
  <si>
    <t>poroltó ellenőrzés KESZI+CSGYK</t>
  </si>
  <si>
    <t>68.</t>
  </si>
  <si>
    <t>Tonomár Károlyné e.v.</t>
  </si>
  <si>
    <t>69.</t>
  </si>
  <si>
    <t>TZMO Hungary kft</t>
  </si>
  <si>
    <t>inkontinencia termékek az ellátottak részére</t>
  </si>
  <si>
    <t>70.</t>
  </si>
  <si>
    <t>71.</t>
  </si>
  <si>
    <t>72.</t>
  </si>
  <si>
    <t>Vajda Zsolt András e.v.</t>
  </si>
  <si>
    <t>350 000 Ft/hó</t>
  </si>
  <si>
    <t>Szupervízió  CSGYK</t>
  </si>
  <si>
    <t>73.</t>
  </si>
  <si>
    <t>Vágó Szabolcs e.v.</t>
  </si>
  <si>
    <t>50.787,- Ft/hó</t>
  </si>
  <si>
    <t>Ingtézményi ellátot ürlapkezelő nyilvántartó rendszer díja</t>
  </si>
  <si>
    <t>74.</t>
  </si>
  <si>
    <t>Kábeltévé, internet KESZI+CSGYK</t>
  </si>
  <si>
    <t>75.</t>
  </si>
  <si>
    <t>76.</t>
  </si>
  <si>
    <t>77.</t>
  </si>
  <si>
    <t>webtárhely - csgykmovar.hu CSGYK</t>
  </si>
  <si>
    <t>78.</t>
  </si>
  <si>
    <t>mobiltelefon előfizetés KESZI+CSGYK</t>
  </si>
  <si>
    <t>Mosonmagyaróvári Térségi Társulásnak és intézményeinek 2023. évben  az eredeti előirányzatai nem tartalmaz folyamatban lévő EU-s vagy hazai pályázatot, támogatást.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</si>
</sst>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\ &quot;Ft&quot;"/>
    <numFmt numFmtId="165" formatCode="_-* #,##0\ _F_t_-;\-* #,##0\ _F_t_-;_-* &quot;-&quot;??\ _F_t_-;_-@_-"/>
    <numFmt numFmtId="166" formatCode="[$-40E]General"/>
    <numFmt numFmtId="167" formatCode="&quot; &quot;#,##0.00&quot;     &quot;;&quot;-&quot;#,##0.00&quot;     &quot;;&quot; -&quot;#&quot;     &quot;;&quot; &quot;@&quot; &quot;"/>
    <numFmt numFmtId="168" formatCode="#,##0.00\ &quot;Ft&quot;"/>
    <numFmt numFmtId="169" formatCode="_-* #,##0.00_-;\-* #,##0.00_-;_-* &quot;-&quot;??_-;_-@_-"/>
    <numFmt numFmtId="170" formatCode="_-* #,##0_-;\-* #,##0_-;_-* &quot;-&quot;??_-;_-@_-"/>
    <numFmt numFmtId="171" formatCode="_-* #,##0\ &quot;Ft&quot;_-;\-* #,##0\ &quot;Ft&quot;_-;_-* &quot;-&quot;??\ &quot;Ft&quot;_-;_-@_-"/>
  </numFmts>
  <fonts count="8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i/>
      <sz val="8"/>
      <name val="Arial"/>
      <family val="2"/>
      <charset val="238"/>
    </font>
    <font>
      <sz val="12"/>
      <name val="Times New Roman"/>
      <family val="1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sz val="10"/>
      <color theme="7" tint="-0.249977111117893"/>
      <name val="Arial"/>
      <family val="2"/>
      <charset val="238"/>
    </font>
    <font>
      <b/>
      <sz val="1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sz val="9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9">
    <xf numFmtId="0" fontId="0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43" fontId="11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0" borderId="51" applyNumberFormat="0" applyAlignment="0" applyProtection="0"/>
    <xf numFmtId="0" fontId="30" fillId="0" borderId="0" applyNumberFormat="0" applyFill="0" applyBorder="0" applyAlignment="0" applyProtection="0"/>
    <xf numFmtId="0" fontId="31" fillId="0" borderId="52" applyNumberFormat="0" applyFill="0" applyAlignment="0" applyProtection="0"/>
    <xf numFmtId="0" fontId="32" fillId="0" borderId="53" applyNumberFormat="0" applyFill="0" applyAlignment="0" applyProtection="0"/>
    <xf numFmtId="0" fontId="33" fillId="0" borderId="54" applyNumberFormat="0" applyFill="0" applyAlignment="0" applyProtection="0"/>
    <xf numFmtId="0" fontId="33" fillId="0" borderId="0" applyNumberFormat="0" applyFill="0" applyBorder="0" applyAlignment="0" applyProtection="0"/>
    <xf numFmtId="0" fontId="34" fillId="19" borderId="55" applyNumberFormat="0" applyAlignment="0" applyProtection="0"/>
    <xf numFmtId="0" fontId="35" fillId="0" borderId="0" applyNumberFormat="0" applyFill="0" applyBorder="0" applyAlignment="0" applyProtection="0"/>
    <xf numFmtId="0" fontId="36" fillId="0" borderId="56" applyNumberFormat="0" applyFill="0" applyAlignment="0" applyProtection="0"/>
    <xf numFmtId="0" fontId="11" fillId="20" borderId="57" applyNumberFormat="0" applyFont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4" borderId="0" applyNumberFormat="0" applyBorder="0" applyAlignment="0" applyProtection="0"/>
    <xf numFmtId="0" fontId="37" fillId="7" borderId="0" applyNumberFormat="0" applyBorder="0" applyAlignment="0" applyProtection="0"/>
    <xf numFmtId="0" fontId="38" fillId="25" borderId="58" applyNumberFormat="0" applyAlignment="0" applyProtection="0"/>
    <xf numFmtId="0" fontId="39" fillId="0" borderId="0" applyNumberFormat="0" applyFill="0" applyBorder="0" applyAlignment="0" applyProtection="0"/>
    <xf numFmtId="0" fontId="40" fillId="0" borderId="59" applyNumberFormat="0" applyFill="0" applyAlignment="0" applyProtection="0"/>
    <xf numFmtId="0" fontId="41" fillId="6" borderId="0" applyNumberFormat="0" applyBorder="0" applyAlignment="0" applyProtection="0"/>
    <xf numFmtId="0" fontId="42" fillId="26" borderId="0" applyNumberFormat="0" applyBorder="0" applyAlignment="0" applyProtection="0"/>
    <xf numFmtId="0" fontId="43" fillId="25" borderId="51" applyNumberFormat="0" applyAlignment="0" applyProtection="0"/>
    <xf numFmtId="43" fontId="4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20" fillId="0" borderId="0"/>
    <xf numFmtId="43" fontId="11" fillId="0" borderId="0" applyFont="0" applyFill="0" applyBorder="0" applyAlignment="0" applyProtection="0"/>
    <xf numFmtId="0" fontId="47" fillId="0" borderId="0"/>
    <xf numFmtId="0" fontId="11" fillId="0" borderId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20" fillId="0" borderId="0"/>
    <xf numFmtId="43" fontId="49" fillId="0" borderId="0" applyFont="0" applyFill="0" applyBorder="0" applyAlignment="0" applyProtection="0"/>
    <xf numFmtId="0" fontId="11" fillId="0" borderId="0"/>
    <xf numFmtId="0" fontId="7" fillId="0" borderId="0"/>
    <xf numFmtId="0" fontId="4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6" fillId="0" borderId="0"/>
    <xf numFmtId="9" fontId="20" fillId="0" borderId="0" applyFont="0" applyFill="0" applyBorder="0" applyAlignment="0" applyProtection="0"/>
    <xf numFmtId="0" fontId="5" fillId="0" borderId="0"/>
    <xf numFmtId="166" fontId="56" fillId="0" borderId="0" applyBorder="0" applyProtection="0"/>
    <xf numFmtId="0" fontId="59" fillId="0" borderId="0"/>
    <xf numFmtId="167" fontId="56" fillId="0" borderId="0" applyBorder="0" applyProtection="0"/>
    <xf numFmtId="9" fontId="59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11" fillId="0" borderId="0"/>
    <xf numFmtId="0" fontId="11" fillId="0" borderId="0"/>
    <xf numFmtId="0" fontId="2" fillId="0" borderId="0"/>
    <xf numFmtId="169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76" fillId="0" borderId="0" applyFont="0" applyFill="0" applyBorder="0" applyAlignment="0" applyProtection="0"/>
  </cellStyleXfs>
  <cellXfs count="662">
    <xf numFmtId="0" fontId="0" fillId="0" borderId="0" xfId="0"/>
    <xf numFmtId="0" fontId="0" fillId="0" borderId="0" xfId="0" applyFill="1"/>
    <xf numFmtId="0" fontId="10" fillId="0" borderId="0" xfId="0" applyFont="1" applyFill="1"/>
    <xf numFmtId="0" fontId="10" fillId="0" borderId="0" xfId="0" applyFont="1"/>
    <xf numFmtId="3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11" fillId="0" borderId="2" xfId="0" applyFont="1" applyBorder="1"/>
    <xf numFmtId="0" fontId="11" fillId="0" borderId="0" xfId="0" applyFont="1"/>
    <xf numFmtId="3" fontId="11" fillId="0" borderId="2" xfId="0" applyNumberFormat="1" applyFont="1" applyBorder="1"/>
    <xf numFmtId="0" fontId="11" fillId="0" borderId="3" xfId="0" applyFont="1" applyBorder="1"/>
    <xf numFmtId="3" fontId="10" fillId="0" borderId="1" xfId="0" applyNumberFormat="1" applyFont="1" applyBorder="1"/>
    <xf numFmtId="3" fontId="10" fillId="0" borderId="1" xfId="0" applyNumberFormat="1" applyFont="1" applyFill="1" applyBorder="1"/>
    <xf numFmtId="0" fontId="11" fillId="0" borderId="4" xfId="0" applyFont="1" applyBorder="1"/>
    <xf numFmtId="0" fontId="11" fillId="0" borderId="5" xfId="0" applyFont="1" applyBorder="1"/>
    <xf numFmtId="3" fontId="11" fillId="0" borderId="5" xfId="0" applyNumberFormat="1" applyFont="1" applyBorder="1"/>
    <xf numFmtId="0" fontId="11" fillId="0" borderId="2" xfId="0" applyFont="1" applyFill="1" applyBorder="1"/>
    <xf numFmtId="0" fontId="10" fillId="0" borderId="3" xfId="0" applyFont="1" applyBorder="1"/>
    <xf numFmtId="0" fontId="11" fillId="0" borderId="6" xfId="0" applyFont="1" applyBorder="1"/>
    <xf numFmtId="3" fontId="10" fillId="0" borderId="6" xfId="0" applyNumberFormat="1" applyFont="1" applyBorder="1"/>
    <xf numFmtId="0" fontId="0" fillId="0" borderId="0" xfId="0" applyBorder="1"/>
    <xf numFmtId="3" fontId="0" fillId="0" borderId="0" xfId="0" applyNumberFormat="1" applyBorder="1"/>
    <xf numFmtId="0" fontId="10" fillId="0" borderId="0" xfId="0" applyFont="1" applyFill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9" xfId="0" applyNumberFormat="1" applyFont="1" applyBorder="1" applyAlignment="1"/>
    <xf numFmtId="0" fontId="13" fillId="0" borderId="0" xfId="0" applyFont="1" applyBorder="1"/>
    <xf numFmtId="0" fontId="14" fillId="0" borderId="14" xfId="0" applyFont="1" applyBorder="1"/>
    <xf numFmtId="0" fontId="14" fillId="0" borderId="0" xfId="0" applyFont="1"/>
    <xf numFmtId="0" fontId="14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Fill="1" applyBorder="1"/>
    <xf numFmtId="3" fontId="14" fillId="0" borderId="0" xfId="0" applyNumberFormat="1" applyFont="1" applyFill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0" xfId="0" applyFont="1" applyBorder="1"/>
    <xf numFmtId="0" fontId="12" fillId="0" borderId="13" xfId="0" applyFont="1" applyBorder="1"/>
    <xf numFmtId="0" fontId="12" fillId="0" borderId="21" xfId="0" applyFont="1" applyBorder="1"/>
    <xf numFmtId="0" fontId="12" fillId="0" borderId="2" xfId="0" applyFont="1" applyBorder="1"/>
    <xf numFmtId="3" fontId="11" fillId="0" borderId="21" xfId="0" applyNumberFormat="1" applyFont="1" applyFill="1" applyBorder="1"/>
    <xf numFmtId="3" fontId="11" fillId="0" borderId="22" xfId="0" applyNumberFormat="1" applyFont="1" applyFill="1" applyBorder="1"/>
    <xf numFmtId="3" fontId="11" fillId="0" borderId="23" xfId="0" applyNumberFormat="1" applyFont="1" applyFill="1" applyBorder="1"/>
    <xf numFmtId="3" fontId="10" fillId="0" borderId="18" xfId="0" applyNumberFormat="1" applyFont="1" applyFill="1" applyBorder="1"/>
    <xf numFmtId="3" fontId="11" fillId="0" borderId="24" xfId="0" applyNumberFormat="1" applyFont="1" applyFill="1" applyBorder="1"/>
    <xf numFmtId="3" fontId="10" fillId="0" borderId="18" xfId="0" applyNumberFormat="1" applyFont="1" applyBorder="1"/>
    <xf numFmtId="3" fontId="11" fillId="0" borderId="21" xfId="0" applyNumberFormat="1" applyFont="1" applyBorder="1"/>
    <xf numFmtId="0" fontId="11" fillId="0" borderId="21" xfId="0" applyFont="1" applyBorder="1"/>
    <xf numFmtId="0" fontId="14" fillId="0" borderId="10" xfId="0" applyFont="1" applyBorder="1"/>
    <xf numFmtId="0" fontId="14" fillId="0" borderId="16" xfId="0" applyFont="1" applyBorder="1"/>
    <xf numFmtId="0" fontId="11" fillId="0" borderId="0" xfId="1"/>
    <xf numFmtId="0" fontId="13" fillId="0" borderId="0" xfId="0" applyFont="1" applyBorder="1" applyAlignment="1">
      <alignment horizontal="left"/>
    </xf>
    <xf numFmtId="3" fontId="13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14" fillId="0" borderId="12" xfId="0" applyFont="1" applyFill="1" applyBorder="1"/>
    <xf numFmtId="0" fontId="14" fillId="0" borderId="17" xfId="0" applyFont="1" applyFill="1" applyBorder="1"/>
    <xf numFmtId="0" fontId="11" fillId="0" borderId="0" xfId="0" applyFont="1" applyFill="1"/>
    <xf numFmtId="0" fontId="10" fillId="0" borderId="0" xfId="0" applyFont="1" applyAlignment="1">
      <alignment horizontal="center"/>
    </xf>
    <xf numFmtId="3" fontId="11" fillId="0" borderId="4" xfId="0" applyNumberFormat="1" applyFont="1" applyFill="1" applyBorder="1"/>
    <xf numFmtId="3" fontId="11" fillId="0" borderId="4" xfId="0" applyNumberFormat="1" applyFont="1" applyBorder="1"/>
    <xf numFmtId="3" fontId="11" fillId="0" borderId="3" xfId="0" applyNumberFormat="1" applyFont="1" applyBorder="1"/>
    <xf numFmtId="3" fontId="10" fillId="0" borderId="0" xfId="0" applyNumberFormat="1" applyFont="1"/>
    <xf numFmtId="0" fontId="11" fillId="0" borderId="0" xfId="0" applyFont="1" applyBorder="1"/>
    <xf numFmtId="0" fontId="10" fillId="0" borderId="1" xfId="0" applyFont="1" applyFill="1" applyBorder="1"/>
    <xf numFmtId="3" fontId="11" fillId="0" borderId="7" xfId="0" applyNumberFormat="1" applyFont="1" applyBorder="1"/>
    <xf numFmtId="3" fontId="11" fillId="0" borderId="6" xfId="0" applyNumberFormat="1" applyFont="1" applyBorder="1"/>
    <xf numFmtId="0" fontId="10" fillId="0" borderId="8" xfId="0" applyFont="1" applyBorder="1"/>
    <xf numFmtId="3" fontId="10" fillId="0" borderId="8" xfId="0" applyNumberFormat="1" applyFont="1" applyBorder="1"/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3" fontId="10" fillId="0" borderId="32" xfId="0" applyNumberFormat="1" applyFont="1" applyFill="1" applyBorder="1"/>
    <xf numFmtId="3" fontId="11" fillId="0" borderId="34" xfId="0" applyNumberFormat="1" applyFont="1" applyFill="1" applyBorder="1"/>
    <xf numFmtId="3" fontId="11" fillId="0" borderId="35" xfId="0" applyNumberFormat="1" applyFont="1" applyFill="1" applyBorder="1"/>
    <xf numFmtId="3" fontId="11" fillId="0" borderId="36" xfId="0" applyNumberFormat="1" applyFont="1" applyFill="1" applyBorder="1"/>
    <xf numFmtId="3" fontId="11" fillId="0" borderId="37" xfId="0" applyNumberFormat="1" applyFont="1" applyFill="1" applyBorder="1"/>
    <xf numFmtId="3" fontId="11" fillId="0" borderId="38" xfId="0" applyNumberFormat="1" applyFont="1" applyFill="1" applyBorder="1"/>
    <xf numFmtId="3" fontId="11" fillId="0" borderId="39" xfId="0" applyNumberFormat="1" applyFont="1" applyFill="1" applyBorder="1"/>
    <xf numFmtId="3" fontId="11" fillId="0" borderId="31" xfId="0" applyNumberFormat="1" applyFont="1" applyFill="1" applyBorder="1"/>
    <xf numFmtId="3" fontId="11" fillId="0" borderId="30" xfId="0" applyNumberFormat="1" applyFont="1" applyFill="1" applyBorder="1"/>
    <xf numFmtId="3" fontId="11" fillId="0" borderId="34" xfId="0" applyNumberFormat="1" applyFont="1" applyBorder="1"/>
    <xf numFmtId="3" fontId="11" fillId="0" borderId="35" xfId="0" applyNumberFormat="1" applyFont="1" applyBorder="1"/>
    <xf numFmtId="3" fontId="11" fillId="0" borderId="41" xfId="0" applyNumberFormat="1" applyFont="1" applyBorder="1"/>
    <xf numFmtId="0" fontId="11" fillId="0" borderId="31" xfId="0" applyFont="1" applyBorder="1"/>
    <xf numFmtId="0" fontId="11" fillId="0" borderId="40" xfId="0" applyFont="1" applyBorder="1"/>
    <xf numFmtId="3" fontId="11" fillId="0" borderId="37" xfId="0" applyNumberFormat="1" applyFont="1" applyBorder="1"/>
    <xf numFmtId="0" fontId="14" fillId="0" borderId="17" xfId="0" applyFont="1" applyBorder="1" applyAlignment="1">
      <alignment horizontal="left"/>
    </xf>
    <xf numFmtId="0" fontId="0" fillId="0" borderId="2" xfId="0" applyBorder="1"/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/>
    </xf>
    <xf numFmtId="3" fontId="11" fillId="0" borderId="3" xfId="0" applyNumberFormat="1" applyFont="1" applyFill="1" applyBorder="1"/>
    <xf numFmtId="3" fontId="11" fillId="0" borderId="2" xfId="0" applyNumberFormat="1" applyFont="1" applyFill="1" applyBorder="1"/>
    <xf numFmtId="3" fontId="11" fillId="0" borderId="5" xfId="0" applyNumberFormat="1" applyFont="1" applyFill="1" applyBorder="1"/>
    <xf numFmtId="0" fontId="11" fillId="0" borderId="0" xfId="0" applyFont="1" applyFill="1" applyBorder="1"/>
    <xf numFmtId="3" fontId="11" fillId="0" borderId="0" xfId="0" applyNumberFormat="1" applyFont="1" applyFill="1" applyBorder="1"/>
    <xf numFmtId="0" fontId="11" fillId="0" borderId="6" xfId="0" applyFont="1" applyFill="1" applyBorder="1"/>
    <xf numFmtId="3" fontId="11" fillId="0" borderId="2" xfId="0" applyNumberFormat="1" applyFont="1" applyBorder="1" applyAlignment="1">
      <alignment horizontal="left"/>
    </xf>
    <xf numFmtId="3" fontId="10" fillId="0" borderId="0" xfId="3" applyNumberFormat="1" applyFont="1" applyBorder="1"/>
    <xf numFmtId="0" fontId="12" fillId="0" borderId="0" xfId="3" applyFont="1" applyBorder="1" applyAlignment="1"/>
    <xf numFmtId="0" fontId="22" fillId="0" borderId="0" xfId="4" applyFont="1" applyBorder="1" applyAlignment="1"/>
    <xf numFmtId="3" fontId="22" fillId="0" borderId="0" xfId="4" applyNumberFormat="1" applyFont="1" applyBorder="1" applyAlignment="1"/>
    <xf numFmtId="3" fontId="12" fillId="0" borderId="0" xfId="3" applyNumberFormat="1" applyFont="1" applyBorder="1"/>
    <xf numFmtId="0" fontId="12" fillId="0" borderId="0" xfId="3" applyFont="1" applyBorder="1"/>
    <xf numFmtId="3" fontId="10" fillId="0" borderId="0" xfId="3" applyNumberFormat="1" applyFont="1" applyBorder="1" applyAlignment="1">
      <alignment horizontal="center"/>
    </xf>
    <xf numFmtId="3" fontId="11" fillId="0" borderId="0" xfId="3" applyNumberFormat="1" applyFont="1" applyBorder="1" applyAlignment="1">
      <alignment horizontal="right"/>
    </xf>
    <xf numFmtId="3" fontId="10" fillId="0" borderId="0" xfId="3" applyNumberFormat="1" applyFont="1" applyBorder="1" applyAlignment="1">
      <alignment horizontal="right"/>
    </xf>
    <xf numFmtId="0" fontId="12" fillId="0" borderId="2" xfId="0" applyFont="1" applyBorder="1" applyAlignment="1">
      <alignment wrapText="1"/>
    </xf>
    <xf numFmtId="0" fontId="10" fillId="0" borderId="0" xfId="1" applyFont="1"/>
    <xf numFmtId="0" fontId="10" fillId="0" borderId="1" xfId="0" applyFont="1" applyFill="1" applyBorder="1" applyAlignment="1">
      <alignment wrapText="1"/>
    </xf>
    <xf numFmtId="3" fontId="0" fillId="0" borderId="1" xfId="0" applyNumberFormat="1" applyBorder="1"/>
    <xf numFmtId="0" fontId="10" fillId="0" borderId="0" xfId="3" applyFont="1" applyAlignment="1">
      <alignment vertical="center"/>
    </xf>
    <xf numFmtId="0" fontId="20" fillId="0" borderId="0" xfId="4" applyFont="1" applyAlignment="1">
      <alignment vertical="center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3" fontId="11" fillId="0" borderId="25" xfId="0" applyNumberFormat="1" applyFont="1" applyBorder="1" applyAlignment="1">
      <alignment horizontal="right"/>
    </xf>
    <xf numFmtId="3" fontId="11" fillId="0" borderId="43" xfId="0" applyNumberFormat="1" applyFont="1" applyBorder="1" applyAlignment="1">
      <alignment horizontal="right"/>
    </xf>
    <xf numFmtId="3" fontId="10" fillId="0" borderId="35" xfId="0" applyNumberFormat="1" applyFont="1" applyBorder="1" applyAlignment="1">
      <alignment horizontal="right"/>
    </xf>
    <xf numFmtId="3" fontId="10" fillId="0" borderId="37" xfId="0" applyNumberFormat="1" applyFont="1" applyBorder="1" applyAlignment="1">
      <alignment horizontal="right"/>
    </xf>
    <xf numFmtId="3" fontId="10" fillId="0" borderId="38" xfId="0" applyNumberFormat="1" applyFont="1" applyBorder="1"/>
    <xf numFmtId="3" fontId="10" fillId="0" borderId="45" xfId="0" applyNumberFormat="1" applyFont="1" applyBorder="1" applyAlignment="1">
      <alignment horizontal="right"/>
    </xf>
    <xf numFmtId="0" fontId="10" fillId="0" borderId="4" xfId="0" applyFont="1" applyBorder="1"/>
    <xf numFmtId="0" fontId="10" fillId="0" borderId="20" xfId="0" applyFont="1" applyBorder="1"/>
    <xf numFmtId="0" fontId="11" fillId="0" borderId="46" xfId="0" applyFont="1" applyBorder="1"/>
    <xf numFmtId="0" fontId="11" fillId="0" borderId="29" xfId="0" applyFont="1" applyBorder="1"/>
    <xf numFmtId="0" fontId="11" fillId="0" borderId="47" xfId="0" applyFont="1" applyBorder="1" applyAlignment="1">
      <alignment wrapText="1"/>
    </xf>
    <xf numFmtId="0" fontId="11" fillId="0" borderId="46" xfId="0" applyFont="1" applyBorder="1" applyAlignment="1">
      <alignment wrapText="1"/>
    </xf>
    <xf numFmtId="0" fontId="10" fillId="0" borderId="20" xfId="0" applyFont="1" applyFill="1" applyBorder="1" applyAlignment="1">
      <alignment wrapText="1"/>
    </xf>
    <xf numFmtId="0" fontId="0" fillId="0" borderId="5" xfId="0" applyBorder="1"/>
    <xf numFmtId="0" fontId="10" fillId="0" borderId="6" xfId="0" applyFont="1" applyBorder="1"/>
    <xf numFmtId="0" fontId="0" fillId="0" borderId="0" xfId="0" applyAlignment="1">
      <alignment horizontal="center"/>
    </xf>
    <xf numFmtId="0" fontId="10" fillId="0" borderId="0" xfId="3" applyFont="1" applyBorder="1" applyAlignment="1"/>
    <xf numFmtId="3" fontId="11" fillId="0" borderId="10" xfId="0" applyNumberFormat="1" applyFont="1" applyBorder="1"/>
    <xf numFmtId="3" fontId="11" fillId="0" borderId="49" xfId="0" applyNumberFormat="1" applyFont="1" applyBorder="1"/>
    <xf numFmtId="3" fontId="11" fillId="0" borderId="50" xfId="0" applyNumberFormat="1" applyFont="1" applyBorder="1"/>
    <xf numFmtId="3" fontId="10" fillId="0" borderId="0" xfId="0" applyNumberFormat="1" applyFont="1" applyBorder="1"/>
    <xf numFmtId="3" fontId="10" fillId="0" borderId="0" xfId="0" applyNumberFormat="1" applyFont="1" applyFill="1" applyBorder="1"/>
    <xf numFmtId="0" fontId="10" fillId="4" borderId="10" xfId="0" applyFont="1" applyFill="1" applyBorder="1"/>
    <xf numFmtId="3" fontId="10" fillId="4" borderId="11" xfId="0" applyNumberFormat="1" applyFont="1" applyFill="1" applyBorder="1"/>
    <xf numFmtId="3" fontId="10" fillId="4" borderId="12" xfId="0" applyNumberFormat="1" applyFont="1" applyFill="1" applyBorder="1"/>
    <xf numFmtId="0" fontId="11" fillId="4" borderId="14" xfId="0" applyFont="1" applyFill="1" applyBorder="1"/>
    <xf numFmtId="3" fontId="11" fillId="4" borderId="0" xfId="0" applyNumberFormat="1" applyFont="1" applyFill="1" applyBorder="1"/>
    <xf numFmtId="3" fontId="11" fillId="4" borderId="15" xfId="0" applyNumberFormat="1" applyFont="1" applyFill="1" applyBorder="1"/>
    <xf numFmtId="0" fontId="10" fillId="4" borderId="14" xfId="0" applyFont="1" applyFill="1" applyBorder="1"/>
    <xf numFmtId="3" fontId="10" fillId="4" borderId="0" xfId="0" applyNumberFormat="1" applyFont="1" applyFill="1" applyBorder="1"/>
    <xf numFmtId="3" fontId="10" fillId="4" borderId="15" xfId="0" applyNumberFormat="1" applyFont="1" applyFill="1" applyBorder="1"/>
    <xf numFmtId="3" fontId="11" fillId="4" borderId="14" xfId="0" applyNumberFormat="1" applyFont="1" applyFill="1" applyBorder="1"/>
    <xf numFmtId="0" fontId="11" fillId="4" borderId="16" xfId="0" applyFont="1" applyFill="1" applyBorder="1"/>
    <xf numFmtId="3" fontId="11" fillId="4" borderId="9" xfId="0" applyNumberFormat="1" applyFont="1" applyFill="1" applyBorder="1"/>
    <xf numFmtId="3" fontId="11" fillId="4" borderId="17" xfId="0" applyNumberFormat="1" applyFont="1" applyFill="1" applyBorder="1"/>
    <xf numFmtId="0" fontId="0" fillId="0" borderId="0" xfId="0" applyBorder="1" applyAlignment="1">
      <alignment wrapText="1"/>
    </xf>
    <xf numFmtId="0" fontId="11" fillId="0" borderId="29" xfId="0" applyFont="1" applyBorder="1" applyAlignment="1">
      <alignment wrapText="1"/>
    </xf>
    <xf numFmtId="0" fontId="11" fillId="0" borderId="12" xfId="0" applyFont="1" applyBorder="1"/>
    <xf numFmtId="0" fontId="11" fillId="0" borderId="5" xfId="0" applyFont="1" applyBorder="1" applyAlignment="1">
      <alignment wrapText="1"/>
    </xf>
    <xf numFmtId="3" fontId="11" fillId="0" borderId="34" xfId="0" applyNumberFormat="1" applyFont="1" applyBorder="1" applyAlignment="1">
      <alignment horizontal="left"/>
    </xf>
    <xf numFmtId="3" fontId="11" fillId="0" borderId="36" xfId="0" applyNumberFormat="1" applyFont="1" applyBorder="1" applyAlignment="1">
      <alignment horizontal="left"/>
    </xf>
    <xf numFmtId="0" fontId="11" fillId="0" borderId="46" xfId="0" applyFont="1" applyBorder="1" applyAlignment="1"/>
    <xf numFmtId="0" fontId="11" fillId="0" borderId="48" xfId="0" applyFont="1" applyBorder="1" applyAlignment="1">
      <alignment wrapText="1"/>
    </xf>
    <xf numFmtId="0" fontId="13" fillId="27" borderId="10" xfId="0" applyFont="1" applyFill="1" applyBorder="1"/>
    <xf numFmtId="0" fontId="13" fillId="27" borderId="11" xfId="0" applyFont="1" applyFill="1" applyBorder="1"/>
    <xf numFmtId="0" fontId="13" fillId="27" borderId="14" xfId="0" applyFont="1" applyFill="1" applyBorder="1"/>
    <xf numFmtId="0" fontId="13" fillId="27" borderId="0" xfId="0" applyFont="1" applyFill="1" applyBorder="1"/>
    <xf numFmtId="0" fontId="13" fillId="27" borderId="0" xfId="0" applyFont="1" applyFill="1" applyBorder="1" applyAlignment="1">
      <alignment horizontal="left"/>
    </xf>
    <xf numFmtId="0" fontId="13" fillId="27" borderId="9" xfId="0" applyFont="1" applyFill="1" applyBorder="1"/>
    <xf numFmtId="0" fontId="13" fillId="27" borderId="9" xfId="0" applyFont="1" applyFill="1" applyBorder="1" applyAlignment="1">
      <alignment horizontal="left"/>
    </xf>
    <xf numFmtId="0" fontId="16" fillId="27" borderId="10" xfId="0" applyFont="1" applyFill="1" applyBorder="1"/>
    <xf numFmtId="0" fontId="16" fillId="27" borderId="11" xfId="0" applyFont="1" applyFill="1" applyBorder="1"/>
    <xf numFmtId="0" fontId="16" fillId="27" borderId="11" xfId="0" applyFont="1" applyFill="1" applyBorder="1" applyAlignment="1">
      <alignment horizontal="left"/>
    </xf>
    <xf numFmtId="0" fontId="16" fillId="27" borderId="14" xfId="0" applyFont="1" applyFill="1" applyBorder="1"/>
    <xf numFmtId="0" fontId="16" fillId="27" borderId="0" xfId="0" applyFont="1" applyFill="1" applyBorder="1"/>
    <xf numFmtId="0" fontId="16" fillId="27" borderId="0" xfId="0" applyFont="1" applyFill="1" applyBorder="1" applyAlignment="1">
      <alignment horizontal="left"/>
    </xf>
    <xf numFmtId="0" fontId="16" fillId="27" borderId="16" xfId="0" applyFont="1" applyFill="1" applyBorder="1"/>
    <xf numFmtId="0" fontId="16" fillId="27" borderId="9" xfId="0" applyFont="1" applyFill="1" applyBorder="1"/>
    <xf numFmtId="0" fontId="16" fillId="27" borderId="9" xfId="0" applyFont="1" applyFill="1" applyBorder="1" applyAlignment="1">
      <alignment horizontal="left"/>
    </xf>
    <xf numFmtId="0" fontId="10" fillId="27" borderId="10" xfId="0" applyFont="1" applyFill="1" applyBorder="1"/>
    <xf numFmtId="0" fontId="10" fillId="27" borderId="11" xfId="0" applyFont="1" applyFill="1" applyBorder="1"/>
    <xf numFmtId="3" fontId="10" fillId="27" borderId="10" xfId="0" applyNumberFormat="1" applyFont="1" applyFill="1" applyBorder="1" applyAlignment="1">
      <alignment horizontal="right"/>
    </xf>
    <xf numFmtId="0" fontId="10" fillId="27" borderId="14" xfId="0" applyFont="1" applyFill="1" applyBorder="1"/>
    <xf numFmtId="0" fontId="10" fillId="27" borderId="0" xfId="0" applyFont="1" applyFill="1" applyBorder="1"/>
    <xf numFmtId="0" fontId="10" fillId="27" borderId="16" xfId="0" applyFont="1" applyFill="1" applyBorder="1"/>
    <xf numFmtId="0" fontId="10" fillId="27" borderId="9" xfId="0" applyFont="1" applyFill="1" applyBorder="1"/>
    <xf numFmtId="0" fontId="24" fillId="27" borderId="16" xfId="0" applyFont="1" applyFill="1" applyBorder="1"/>
    <xf numFmtId="0" fontId="11" fillId="0" borderId="0" xfId="48"/>
    <xf numFmtId="0" fontId="10" fillId="0" borderId="0" xfId="48" applyFont="1"/>
    <xf numFmtId="0" fontId="11" fillId="0" borderId="0" xfId="48" applyFont="1"/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3" fontId="11" fillId="0" borderId="8" xfId="0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13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1" fillId="0" borderId="12" xfId="0" applyNumberFormat="1" applyFont="1" applyFill="1" applyBorder="1" applyAlignment="1">
      <alignment horizontal="right"/>
    </xf>
    <xf numFmtId="3" fontId="10" fillId="27" borderId="13" xfId="0" applyNumberFormat="1" applyFont="1" applyFill="1" applyBorder="1"/>
    <xf numFmtId="3" fontId="17" fillId="0" borderId="13" xfId="0" applyNumberFormat="1" applyFont="1" applyFill="1" applyBorder="1"/>
    <xf numFmtId="3" fontId="17" fillId="0" borderId="7" xfId="0" applyNumberFormat="1" applyFont="1" applyFill="1" applyBorder="1"/>
    <xf numFmtId="3" fontId="17" fillId="0" borderId="12" xfId="0" applyNumberFormat="1" applyFont="1" applyFill="1" applyBorder="1"/>
    <xf numFmtId="3" fontId="17" fillId="0" borderId="17" xfId="0" applyNumberFormat="1" applyFont="1" applyFill="1" applyBorder="1"/>
    <xf numFmtId="3" fontId="10" fillId="0" borderId="17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7" xfId="0" applyFont="1" applyBorder="1" applyAlignment="1">
      <alignment horizontal="right" vertical="center" wrapText="1"/>
    </xf>
    <xf numFmtId="3" fontId="11" fillId="0" borderId="17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3" fontId="11" fillId="0" borderId="17" xfId="0" applyNumberFormat="1" applyFont="1" applyBorder="1" applyAlignment="1">
      <alignment horizontal="right"/>
    </xf>
    <xf numFmtId="3" fontId="11" fillId="0" borderId="16" xfId="0" applyNumberFormat="1" applyFont="1" applyBorder="1" applyAlignment="1">
      <alignment horizontal="right"/>
    </xf>
    <xf numFmtId="3" fontId="12" fillId="27" borderId="1" xfId="0" applyNumberFormat="1" applyFont="1" applyFill="1" applyBorder="1"/>
    <xf numFmtId="0" fontId="45" fillId="0" borderId="0" xfId="0" applyFont="1"/>
    <xf numFmtId="3" fontId="10" fillId="0" borderId="33" xfId="0" applyNumberFormat="1" applyFont="1" applyFill="1" applyBorder="1"/>
    <xf numFmtId="3" fontId="11" fillId="0" borderId="12" xfId="0" applyNumberFormat="1" applyFont="1" applyBorder="1" applyAlignment="1">
      <alignment horizontal="right" vertical="center" wrapText="1"/>
    </xf>
    <xf numFmtId="3" fontId="11" fillId="0" borderId="13" xfId="0" applyNumberFormat="1" applyFont="1" applyBorder="1" applyAlignment="1">
      <alignment horizontal="right" vertical="center" wrapText="1"/>
    </xf>
    <xf numFmtId="3" fontId="11" fillId="0" borderId="13" xfId="0" applyNumberFormat="1" applyFont="1" applyFill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0" fontId="11" fillId="0" borderId="46" xfId="0" applyFont="1" applyBorder="1" applyAlignment="1">
      <alignment horizontal="left" wrapText="1"/>
    </xf>
    <xf numFmtId="0" fontId="10" fillId="0" borderId="11" xfId="0" applyFont="1" applyFill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right" vertical="center" wrapText="1"/>
    </xf>
    <xf numFmtId="0" fontId="10" fillId="0" borderId="7" xfId="0" applyFont="1" applyBorder="1"/>
    <xf numFmtId="0" fontId="12" fillId="0" borderId="18" xfId="0" applyFont="1" applyBorder="1" applyAlignment="1"/>
    <xf numFmtId="0" fontId="10" fillId="0" borderId="19" xfId="0" applyFont="1" applyBorder="1" applyAlignment="1"/>
    <xf numFmtId="0" fontId="10" fillId="0" borderId="0" xfId="0" applyFont="1" applyFill="1" applyAlignment="1">
      <alignment wrapText="1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27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11" fillId="0" borderId="0" xfId="0" applyNumberFormat="1" applyFont="1" applyFill="1"/>
    <xf numFmtId="0" fontId="15" fillId="0" borderId="16" xfId="0" applyFont="1" applyFill="1" applyBorder="1" applyAlignment="1">
      <alignment horizontal="left"/>
    </xf>
    <xf numFmtId="0" fontId="15" fillId="0" borderId="9" xfId="0" applyFont="1" applyFill="1" applyBorder="1" applyAlignment="1">
      <alignment horizontal="left"/>
    </xf>
    <xf numFmtId="3" fontId="14" fillId="0" borderId="0" xfId="0" applyNumberFormat="1" applyFont="1"/>
    <xf numFmtId="0" fontId="11" fillId="0" borderId="0" xfId="0" applyFont="1" applyAlignment="1">
      <alignment horizontal="left"/>
    </xf>
    <xf numFmtId="0" fontId="11" fillId="27" borderId="0" xfId="0" applyFont="1" applyFill="1" applyBorder="1"/>
    <xf numFmtId="0" fontId="11" fillId="0" borderId="0" xfId="1" applyFont="1"/>
    <xf numFmtId="0" fontId="11" fillId="0" borderId="0" xfId="1" applyFont="1" applyBorder="1"/>
    <xf numFmtId="0" fontId="20" fillId="0" borderId="0" xfId="4" applyFont="1" applyAlignment="1">
      <alignment horizontal="center" vertical="center"/>
    </xf>
    <xf numFmtId="3" fontId="19" fillId="0" borderId="13" xfId="0" applyNumberFormat="1" applyFont="1" applyFill="1" applyBorder="1"/>
    <xf numFmtId="3" fontId="19" fillId="0" borderId="13" xfId="0" applyNumberFormat="1" applyFont="1" applyFill="1" applyBorder="1" applyAlignment="1">
      <alignment horizontal="right"/>
    </xf>
    <xf numFmtId="165" fontId="11" fillId="0" borderId="7" xfId="47" applyNumberFormat="1" applyFont="1" applyFill="1" applyBorder="1" applyAlignment="1">
      <alignment horizontal="right" vertical="center" wrapText="1"/>
    </xf>
    <xf numFmtId="165" fontId="11" fillId="0" borderId="0" xfId="0" applyNumberFormat="1" applyFont="1"/>
    <xf numFmtId="3" fontId="11" fillId="0" borderId="17" xfId="0" applyNumberFormat="1" applyFont="1" applyFill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3" fontId="11" fillId="0" borderId="22" xfId="0" applyNumberFormat="1" applyFont="1" applyBorder="1"/>
    <xf numFmtId="3" fontId="11" fillId="0" borderId="30" xfId="0" applyNumberFormat="1" applyFont="1" applyBorder="1"/>
    <xf numFmtId="3" fontId="10" fillId="0" borderId="16" xfId="0" applyNumberFormat="1" applyFont="1" applyBorder="1"/>
    <xf numFmtId="0" fontId="11" fillId="0" borderId="4" xfId="0" applyFont="1" applyBorder="1" applyAlignment="1">
      <alignment wrapText="1"/>
    </xf>
    <xf numFmtId="0" fontId="25" fillId="0" borderId="0" xfId="63" applyFont="1"/>
    <xf numFmtId="0" fontId="25" fillId="0" borderId="0" xfId="63" applyFont="1" applyBorder="1"/>
    <xf numFmtId="0" fontId="25" fillId="0" borderId="0" xfId="63" applyFont="1" applyBorder="1" applyAlignment="1"/>
    <xf numFmtId="0" fontId="10" fillId="0" borderId="0" xfId="0" applyFont="1" applyBorder="1" applyAlignment="1">
      <alignment horizontal="center"/>
    </xf>
    <xf numFmtId="0" fontId="11" fillId="0" borderId="27" xfId="0" applyFont="1" applyFill="1" applyBorder="1"/>
    <xf numFmtId="0" fontId="11" fillId="0" borderId="0" xfId="48" applyFont="1" applyFill="1"/>
    <xf numFmtId="0" fontId="11" fillId="0" borderId="0" xfId="48" applyFill="1"/>
    <xf numFmtId="0" fontId="26" fillId="0" borderId="17" xfId="0" applyFont="1" applyFill="1" applyBorder="1" applyAlignment="1"/>
    <xf numFmtId="0" fontId="10" fillId="0" borderId="0" xfId="80" applyFont="1"/>
    <xf numFmtId="0" fontId="10" fillId="0" borderId="0" xfId="80" applyFont="1" applyFill="1"/>
    <xf numFmtId="0" fontId="11" fillId="0" borderId="0" xfId="80" applyFont="1"/>
    <xf numFmtId="0" fontId="10" fillId="0" borderId="0" xfId="80" applyFont="1" applyAlignment="1">
      <alignment horizontal="right"/>
    </xf>
    <xf numFmtId="0" fontId="11" fillId="0" borderId="0" xfId="80"/>
    <xf numFmtId="0" fontId="11" fillId="0" borderId="0" xfId="80" applyFont="1" applyFill="1"/>
    <xf numFmtId="0" fontId="11" fillId="0" borderId="0" xfId="80" applyFill="1"/>
    <xf numFmtId="164" fontId="12" fillId="0" borderId="2" xfId="0" applyNumberFormat="1" applyFont="1" applyBorder="1"/>
    <xf numFmtId="164" fontId="9" fillId="0" borderId="1" xfId="0" applyNumberFormat="1" applyFont="1" applyBorder="1"/>
    <xf numFmtId="165" fontId="11" fillId="0" borderId="0" xfId="0" applyNumberFormat="1" applyFont="1" applyFill="1"/>
    <xf numFmtId="3" fontId="10" fillId="0" borderId="39" xfId="0" applyNumberFormat="1" applyFont="1" applyBorder="1" applyAlignment="1">
      <alignment horizontal="right"/>
    </xf>
    <xf numFmtId="164" fontId="11" fillId="0" borderId="0" xfId="0" applyNumberFormat="1" applyFont="1"/>
    <xf numFmtId="0" fontId="11" fillId="0" borderId="3" xfId="0" applyFont="1" applyBorder="1" applyAlignment="1">
      <alignment wrapText="1"/>
    </xf>
    <xf numFmtId="0" fontId="11" fillId="0" borderId="0" xfId="48" applyFont="1" applyFill="1" applyBorder="1"/>
    <xf numFmtId="0" fontId="11" fillId="0" borderId="0" xfId="48" applyBorder="1"/>
    <xf numFmtId="0" fontId="53" fillId="0" borderId="0" xfId="0" applyFont="1"/>
    <xf numFmtId="3" fontId="53" fillId="0" borderId="0" xfId="0" applyNumberFormat="1" applyFont="1"/>
    <xf numFmtId="0" fontId="53" fillId="0" borderId="0" xfId="0" applyFont="1" applyFill="1"/>
    <xf numFmtId="3" fontId="53" fillId="0" borderId="0" xfId="0" applyNumberFormat="1" applyFont="1" applyFill="1"/>
    <xf numFmtId="3" fontId="54" fillId="0" borderId="0" xfId="3" applyNumberFormat="1" applyFont="1" applyBorder="1"/>
    <xf numFmtId="3" fontId="55" fillId="0" borderId="0" xfId="3" applyNumberFormat="1" applyFont="1" applyBorder="1" applyAlignment="1">
      <alignment horizontal="right"/>
    </xf>
    <xf numFmtId="3" fontId="54" fillId="0" borderId="0" xfId="3" applyNumberFormat="1" applyFont="1" applyBorder="1" applyAlignment="1">
      <alignment horizontal="right"/>
    </xf>
    <xf numFmtId="0" fontId="10" fillId="0" borderId="7" xfId="0" applyFont="1" applyFill="1" applyBorder="1" applyAlignment="1">
      <alignment horizontal="right" vertical="center" wrapText="1"/>
    </xf>
    <xf numFmtId="0" fontId="10" fillId="0" borderId="0" xfId="80" applyFont="1" applyAlignment="1">
      <alignment horizontal="center" vertical="center"/>
    </xf>
    <xf numFmtId="164" fontId="11" fillId="0" borderId="0" xfId="80" applyNumberFormat="1"/>
    <xf numFmtId="0" fontId="11" fillId="28" borderId="21" xfId="80" applyFont="1" applyFill="1" applyBorder="1"/>
    <xf numFmtId="0" fontId="11" fillId="0" borderId="14" xfId="80" applyFont="1" applyBorder="1"/>
    <xf numFmtId="165" fontId="53" fillId="0" borderId="0" xfId="49" applyNumberFormat="1" applyFont="1"/>
    <xf numFmtId="164" fontId="53" fillId="0" borderId="0" xfId="80" applyNumberFormat="1" applyFont="1"/>
    <xf numFmtId="0" fontId="11" fillId="28" borderId="60" xfId="80" applyFont="1" applyFill="1" applyBorder="1"/>
    <xf numFmtId="0" fontId="11" fillId="28" borderId="61" xfId="80" applyFont="1" applyFill="1" applyBorder="1"/>
    <xf numFmtId="0" fontId="10" fillId="0" borderId="0" xfId="80" applyFont="1" applyFill="1" applyAlignment="1">
      <alignment horizontal="right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166" fontId="57" fillId="0" borderId="0" xfId="85" applyFont="1" applyFill="1" applyAlignment="1">
      <alignment horizontal="right"/>
    </xf>
    <xf numFmtId="166" fontId="56" fillId="0" borderId="0" xfId="85" applyFont="1" applyFill="1" applyAlignment="1"/>
    <xf numFmtId="166" fontId="57" fillId="0" borderId="0" xfId="85" applyFont="1" applyFill="1" applyAlignment="1"/>
    <xf numFmtId="0" fontId="59" fillId="0" borderId="0" xfId="86"/>
    <xf numFmtId="166" fontId="57" fillId="0" borderId="0" xfId="85" applyFont="1" applyFill="1" applyAlignment="1">
      <alignment horizontal="justify"/>
    </xf>
    <xf numFmtId="166" fontId="60" fillId="0" borderId="0" xfId="85" applyFont="1" applyFill="1" applyAlignment="1"/>
    <xf numFmtId="166" fontId="57" fillId="0" borderId="62" xfId="85" applyFont="1" applyFill="1" applyBorder="1" applyAlignment="1">
      <alignment horizontal="center"/>
    </xf>
    <xf numFmtId="166" fontId="57" fillId="0" borderId="0" xfId="85" applyFont="1" applyFill="1" applyBorder="1" applyAlignment="1">
      <alignment horizontal="center"/>
    </xf>
    <xf numFmtId="166" fontId="57" fillId="0" borderId="0" xfId="85" applyFont="1" applyFill="1" applyAlignment="1">
      <alignment horizontal="center"/>
    </xf>
    <xf numFmtId="166" fontId="57" fillId="29" borderId="69" xfId="85" applyFont="1" applyFill="1" applyBorder="1" applyAlignment="1">
      <alignment vertical="top" wrapText="1"/>
    </xf>
    <xf numFmtId="166" fontId="57" fillId="29" borderId="69" xfId="85" applyFont="1" applyFill="1" applyBorder="1" applyAlignment="1">
      <alignment horizontal="left" vertical="top" wrapText="1"/>
    </xf>
    <xf numFmtId="0" fontId="13" fillId="27" borderId="18" xfId="0" applyFont="1" applyFill="1" applyBorder="1"/>
    <xf numFmtId="0" fontId="13" fillId="27" borderId="19" xfId="0" applyFont="1" applyFill="1" applyBorder="1"/>
    <xf numFmtId="3" fontId="10" fillId="27" borderId="1" xfId="0" applyNumberFormat="1" applyFont="1" applyFill="1" applyBorder="1"/>
    <xf numFmtId="3" fontId="10" fillId="0" borderId="0" xfId="0" applyNumberFormat="1" applyFont="1" applyFill="1"/>
    <xf numFmtId="164" fontId="12" fillId="0" borderId="13" xfId="0" applyNumberFormat="1" applyFont="1" applyBorder="1"/>
    <xf numFmtId="3" fontId="17" fillId="0" borderId="10" xfId="0" applyNumberFormat="1" applyFont="1" applyFill="1" applyBorder="1"/>
    <xf numFmtId="3" fontId="17" fillId="0" borderId="16" xfId="0" applyNumberFormat="1" applyFont="1" applyFill="1" applyBorder="1"/>
    <xf numFmtId="0" fontId="26" fillId="0" borderId="14" xfId="0" quotePrefix="1" applyFont="1" applyBorder="1" applyAlignment="1"/>
    <xf numFmtId="3" fontId="12" fillId="0" borderId="13" xfId="0" applyNumberFormat="1" applyFont="1" applyFill="1" applyBorder="1"/>
    <xf numFmtId="3" fontId="12" fillId="0" borderId="7" xfId="0" applyNumberFormat="1" applyFont="1" applyFill="1" applyBorder="1"/>
    <xf numFmtId="0" fontId="10" fillId="0" borderId="8" xfId="0" applyFont="1" applyBorder="1" applyAlignment="1">
      <alignment wrapText="1"/>
    </xf>
    <xf numFmtId="0" fontId="21" fillId="0" borderId="0" xfId="3" applyFont="1" applyAlignment="1">
      <alignment horizontal="center" vertical="center"/>
    </xf>
    <xf numFmtId="0" fontId="11" fillId="0" borderId="0" xfId="80" applyFont="1" applyBorder="1"/>
    <xf numFmtId="166" fontId="58" fillId="0" borderId="0" xfId="85" applyFont="1" applyFill="1" applyAlignment="1"/>
    <xf numFmtId="166" fontId="56" fillId="0" borderId="66" xfId="85" applyFont="1" applyFill="1" applyBorder="1" applyAlignment="1">
      <alignment wrapText="1"/>
    </xf>
    <xf numFmtId="9" fontId="56" fillId="0" borderId="0" xfId="88" applyFont="1" applyFill="1" applyAlignment="1"/>
    <xf numFmtId="166" fontId="58" fillId="0" borderId="0" xfId="85" applyFont="1" applyFill="1" applyAlignment="1">
      <alignment horizontal="center" wrapText="1"/>
    </xf>
    <xf numFmtId="166" fontId="56" fillId="0" borderId="70" xfId="85" applyFont="1" applyFill="1" applyBorder="1" applyAlignment="1">
      <alignment wrapText="1"/>
    </xf>
    <xf numFmtId="166" fontId="58" fillId="29" borderId="66" xfId="85" applyFont="1" applyFill="1" applyBorder="1" applyAlignment="1">
      <alignment wrapText="1"/>
    </xf>
    <xf numFmtId="166" fontId="56" fillId="0" borderId="0" xfId="85" applyFont="1" applyFill="1" applyAlignment="1">
      <alignment wrapText="1"/>
    </xf>
    <xf numFmtId="166" fontId="67" fillId="29" borderId="0" xfId="85" applyFont="1" applyFill="1" applyAlignment="1">
      <alignment wrapText="1"/>
    </xf>
    <xf numFmtId="166" fontId="67" fillId="29" borderId="0" xfId="85" applyFont="1" applyFill="1" applyAlignment="1"/>
    <xf numFmtId="166" fontId="56" fillId="0" borderId="66" xfId="85" applyFont="1" applyFill="1" applyBorder="1" applyAlignment="1">
      <alignment horizontal="left"/>
    </xf>
    <xf numFmtId="164" fontId="66" fillId="0" borderId="25" xfId="87" applyNumberFormat="1" applyFont="1" applyFill="1" applyBorder="1" applyAlignment="1"/>
    <xf numFmtId="0" fontId="18" fillId="0" borderId="0" xfId="0" applyFont="1"/>
    <xf numFmtId="166" fontId="61" fillId="0" borderId="69" xfId="85" applyFont="1" applyFill="1" applyBorder="1" applyAlignment="1">
      <alignment vertical="top" wrapText="1"/>
    </xf>
    <xf numFmtId="166" fontId="61" fillId="0" borderId="69" xfId="85" applyFont="1" applyFill="1" applyBorder="1" applyAlignment="1">
      <alignment horizontal="left" vertical="top" wrapText="1"/>
    </xf>
    <xf numFmtId="0" fontId="21" fillId="0" borderId="0" xfId="3" applyFont="1" applyAlignment="1">
      <alignment vertical="center"/>
    </xf>
    <xf numFmtId="0" fontId="23" fillId="0" borderId="0" xfId="4" applyFont="1" applyAlignment="1">
      <alignment vertical="center"/>
    </xf>
    <xf numFmtId="0" fontId="11" fillId="0" borderId="0" xfId="48"/>
    <xf numFmtId="164" fontId="11" fillId="0" borderId="25" xfId="48" applyNumberFormat="1" applyBorder="1" applyAlignment="1">
      <alignment horizontal="right"/>
    </xf>
    <xf numFmtId="0" fontId="11" fillId="0" borderId="0" xfId="48" applyFont="1" applyFill="1" applyBorder="1"/>
    <xf numFmtId="0" fontId="11" fillId="0" borderId="0" xfId="48" applyBorder="1"/>
    <xf numFmtId="165" fontId="53" fillId="0" borderId="0" xfId="0" applyNumberFormat="1" applyFont="1"/>
    <xf numFmtId="0" fontId="10" fillId="0" borderId="1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left"/>
    </xf>
    <xf numFmtId="0" fontId="26" fillId="0" borderId="9" xfId="0" applyFont="1" applyBorder="1" applyAlignment="1">
      <alignment horizontal="left"/>
    </xf>
    <xf numFmtId="3" fontId="18" fillId="0" borderId="0" xfId="2" applyNumberFormat="1" applyFont="1"/>
    <xf numFmtId="0" fontId="10" fillId="0" borderId="0" xfId="0" applyFont="1" applyBorder="1" applyAlignment="1"/>
    <xf numFmtId="3" fontId="12" fillId="0" borderId="0" xfId="3" applyNumberFormat="1" applyFont="1" applyFill="1" applyBorder="1"/>
    <xf numFmtId="166" fontId="58" fillId="2" borderId="73" xfId="85" applyFont="1" applyFill="1" applyBorder="1" applyAlignment="1">
      <alignment vertical="top" wrapText="1"/>
    </xf>
    <xf numFmtId="0" fontId="64" fillId="0" borderId="74" xfId="86" applyFont="1" applyBorder="1" applyAlignment="1">
      <alignment horizontal="left" wrapText="1"/>
    </xf>
    <xf numFmtId="166" fontId="61" fillId="0" borderId="74" xfId="85" applyFont="1" applyBorder="1" applyAlignment="1">
      <alignment vertical="top" wrapText="1"/>
    </xf>
    <xf numFmtId="166" fontId="57" fillId="29" borderId="67" xfId="85" applyFont="1" applyFill="1" applyBorder="1" applyAlignment="1">
      <alignment vertical="top" wrapText="1"/>
    </xf>
    <xf numFmtId="166" fontId="62" fillId="29" borderId="69" xfId="85" applyFont="1" applyFill="1" applyBorder="1" applyAlignment="1">
      <alignment horizontal="right" vertical="top" wrapText="1"/>
    </xf>
    <xf numFmtId="166" fontId="62" fillId="29" borderId="73" xfId="85" applyFont="1" applyFill="1" applyBorder="1" applyAlignment="1">
      <alignment horizontal="right" vertical="top" wrapText="1"/>
    </xf>
    <xf numFmtId="166" fontId="63" fillId="0" borderId="69" xfId="85" applyFont="1" applyFill="1" applyBorder="1" applyAlignment="1">
      <alignment horizontal="right" vertical="top" wrapText="1"/>
    </xf>
    <xf numFmtId="166" fontId="63" fillId="0" borderId="73" xfId="85" applyFont="1" applyFill="1" applyBorder="1" applyAlignment="1">
      <alignment horizontal="right" vertical="top" wrapText="1"/>
    </xf>
    <xf numFmtId="166" fontId="63" fillId="0" borderId="65" xfId="85" applyFont="1" applyFill="1" applyBorder="1" applyAlignment="1">
      <alignment horizontal="right" vertical="top" wrapText="1"/>
    </xf>
    <xf numFmtId="166" fontId="62" fillId="29" borderId="74" xfId="85" applyFont="1" applyFill="1" applyBorder="1" applyAlignment="1">
      <alignment horizontal="right" vertical="top" wrapText="1"/>
    </xf>
    <xf numFmtId="166" fontId="63" fillId="3" borderId="74" xfId="85" applyFont="1" applyFill="1" applyBorder="1" applyAlignment="1">
      <alignment horizontal="right" vertical="top" wrapText="1"/>
    </xf>
    <xf numFmtId="166" fontId="62" fillId="29" borderId="75" xfId="85" applyFont="1" applyFill="1" applyBorder="1" applyAlignment="1">
      <alignment horizontal="right" vertical="top" wrapText="1"/>
    </xf>
    <xf numFmtId="166" fontId="62" fillId="29" borderId="76" xfId="85" applyFont="1" applyFill="1" applyBorder="1" applyAlignment="1">
      <alignment horizontal="right" vertical="top" wrapText="1"/>
    </xf>
    <xf numFmtId="166" fontId="62" fillId="29" borderId="67" xfId="85" applyFont="1" applyFill="1" applyBorder="1" applyAlignment="1">
      <alignment horizontal="right" vertical="top" wrapText="1"/>
    </xf>
    <xf numFmtId="166" fontId="62" fillId="29" borderId="68" xfId="85" applyFont="1" applyFill="1" applyBorder="1" applyAlignment="1">
      <alignment horizontal="right" vertical="top" wrapText="1"/>
    </xf>
    <xf numFmtId="166" fontId="61" fillId="0" borderId="64" xfId="85" applyFont="1" applyFill="1" applyBorder="1" applyAlignment="1">
      <alignment horizontal="center" vertical="center" wrapText="1"/>
    </xf>
    <xf numFmtId="166" fontId="61" fillId="0" borderId="63" xfId="85" applyFont="1" applyFill="1" applyBorder="1" applyAlignment="1">
      <alignment horizontal="center" vertical="center" wrapText="1"/>
    </xf>
    <xf numFmtId="166" fontId="61" fillId="0" borderId="69" xfId="85" applyFont="1" applyFill="1" applyBorder="1" applyAlignment="1">
      <alignment horizontal="center" vertical="center" wrapText="1"/>
    </xf>
    <xf numFmtId="166" fontId="61" fillId="0" borderId="73" xfId="85" applyFont="1" applyFill="1" applyBorder="1" applyAlignment="1">
      <alignment horizontal="center" vertical="center" wrapText="1"/>
    </xf>
    <xf numFmtId="166" fontId="61" fillId="0" borderId="68" xfId="85" applyFont="1" applyFill="1" applyBorder="1" applyAlignment="1">
      <alignment horizontal="center" vertical="center" wrapText="1"/>
    </xf>
    <xf numFmtId="166" fontId="61" fillId="0" borderId="65" xfId="85" applyFont="1" applyFill="1" applyBorder="1" applyAlignment="1">
      <alignment horizontal="center" vertical="center" wrapText="1"/>
    </xf>
    <xf numFmtId="166" fontId="56" fillId="0" borderId="67" xfId="85" applyFont="1" applyFill="1" applyBorder="1" applyAlignment="1">
      <alignment vertical="center" wrapText="1"/>
    </xf>
    <xf numFmtId="3" fontId="10" fillId="27" borderId="13" xfId="0" applyNumberFormat="1" applyFont="1" applyFill="1" applyBorder="1" applyAlignment="1">
      <alignment horizontal="right"/>
    </xf>
    <xf numFmtId="3" fontId="10" fillId="27" borderId="8" xfId="0" applyNumberFormat="1" applyFont="1" applyFill="1" applyBorder="1" applyAlignment="1">
      <alignment horizontal="right"/>
    </xf>
    <xf numFmtId="3" fontId="10" fillId="27" borderId="7" xfId="0" applyNumberFormat="1" applyFont="1" applyFill="1" applyBorder="1" applyAlignment="1">
      <alignment horizontal="right"/>
    </xf>
    <xf numFmtId="165" fontId="11" fillId="0" borderId="7" xfId="47" applyNumberFormat="1" applyFont="1" applyBorder="1" applyAlignment="1">
      <alignment horizontal="right" vertical="center" wrapText="1"/>
    </xf>
    <xf numFmtId="0" fontId="14" fillId="0" borderId="9" xfId="0" applyFont="1" applyBorder="1" applyAlignment="1">
      <alignment horizontal="left"/>
    </xf>
    <xf numFmtId="3" fontId="10" fillId="0" borderId="13" xfId="0" applyNumberFormat="1" applyFont="1" applyBorder="1" applyAlignment="1">
      <alignment horizontal="right"/>
    </xf>
    <xf numFmtId="3" fontId="17" fillId="27" borderId="8" xfId="0" applyNumberFormat="1" applyFont="1" applyFill="1" applyBorder="1"/>
    <xf numFmtId="3" fontId="17" fillId="27" borderId="7" xfId="0" applyNumberFormat="1" applyFont="1" applyFill="1" applyBorder="1"/>
    <xf numFmtId="0" fontId="14" fillId="0" borderId="13" xfId="0" quotePrefix="1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3" fontId="19" fillId="0" borderId="7" xfId="0" applyNumberFormat="1" applyFont="1" applyFill="1" applyBorder="1"/>
    <xf numFmtId="3" fontId="19" fillId="0" borderId="7" xfId="0" applyNumberFormat="1" applyFont="1" applyFill="1" applyBorder="1" applyAlignment="1">
      <alignment horizontal="right"/>
    </xf>
    <xf numFmtId="0" fontId="11" fillId="0" borderId="13" xfId="0" applyFont="1" applyBorder="1"/>
    <xf numFmtId="0" fontId="12" fillId="27" borderId="13" xfId="0" applyFont="1" applyFill="1" applyBorder="1" applyAlignment="1"/>
    <xf numFmtId="3" fontId="12" fillId="27" borderId="13" xfId="0" applyNumberFormat="1" applyFont="1" applyFill="1" applyBorder="1"/>
    <xf numFmtId="0" fontId="11" fillId="0" borderId="7" xfId="0" applyFont="1" applyBorder="1"/>
    <xf numFmtId="3" fontId="10" fillId="27" borderId="7" xfId="0" applyNumberFormat="1" applyFont="1" applyFill="1" applyBorder="1"/>
    <xf numFmtId="0" fontId="17" fillId="27" borderId="10" xfId="0" applyFont="1" applyFill="1" applyBorder="1" applyAlignment="1"/>
    <xf numFmtId="0" fontId="17" fillId="27" borderId="12" xfId="0" applyFont="1" applyFill="1" applyBorder="1"/>
    <xf numFmtId="0" fontId="13" fillId="27" borderId="17" xfId="0" applyFont="1" applyFill="1" applyBorder="1"/>
    <xf numFmtId="165" fontId="19" fillId="0" borderId="13" xfId="47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right" vertical="center" wrapText="1"/>
    </xf>
    <xf numFmtId="3" fontId="10" fillId="27" borderId="18" xfId="0" applyNumberFormat="1" applyFont="1" applyFill="1" applyBorder="1" applyAlignment="1">
      <alignment horizontal="right"/>
    </xf>
    <xf numFmtId="3" fontId="10" fillId="27" borderId="1" xfId="0" applyNumberFormat="1" applyFont="1" applyFill="1" applyBorder="1" applyAlignment="1">
      <alignment horizontal="right"/>
    </xf>
    <xf numFmtId="3" fontId="11" fillId="0" borderId="14" xfId="0" applyNumberFormat="1" applyFont="1" applyFill="1" applyBorder="1" applyAlignment="1">
      <alignment horizontal="right"/>
    </xf>
    <xf numFmtId="3" fontId="11" fillId="0" borderId="16" xfId="0" applyNumberFormat="1" applyFont="1" applyFill="1" applyBorder="1" applyAlignment="1">
      <alignment horizontal="right"/>
    </xf>
    <xf numFmtId="0" fontId="13" fillId="27" borderId="20" xfId="0" applyFont="1" applyFill="1" applyBorder="1"/>
    <xf numFmtId="165" fontId="72" fillId="0" borderId="0" xfId="47" applyNumberFormat="1" applyFont="1" applyFill="1"/>
    <xf numFmtId="165" fontId="73" fillId="0" borderId="0" xfId="0" applyNumberFormat="1" applyFont="1"/>
    <xf numFmtId="3" fontId="11" fillId="0" borderId="6" xfId="0" applyNumberFormat="1" applyFont="1" applyFill="1" applyBorder="1"/>
    <xf numFmtId="3" fontId="74" fillId="0" borderId="0" xfId="0" applyNumberFormat="1" applyFont="1" applyBorder="1" applyAlignment="1">
      <alignment horizontal="right"/>
    </xf>
    <xf numFmtId="3" fontId="53" fillId="0" borderId="0" xfId="0" applyNumberFormat="1" applyFont="1" applyAlignment="1"/>
    <xf numFmtId="3" fontId="75" fillId="0" borderId="0" xfId="0" applyNumberFormat="1" applyFont="1"/>
    <xf numFmtId="0" fontId="11" fillId="2" borderId="0" xfId="48" applyFill="1" applyBorder="1"/>
    <xf numFmtId="3" fontId="13" fillId="0" borderId="14" xfId="0" applyNumberFormat="1" applyFont="1" applyBorder="1" applyAlignment="1">
      <alignment horizontal="center" vertical="center" wrapText="1"/>
    </xf>
    <xf numFmtId="1" fontId="11" fillId="0" borderId="25" xfId="48" applyNumberFormat="1" applyBorder="1" applyAlignment="1">
      <alignment horizontal="center"/>
    </xf>
    <xf numFmtId="0" fontId="10" fillId="0" borderId="0" xfId="48" applyFont="1" applyAlignment="1">
      <alignment horizontal="center"/>
    </xf>
    <xf numFmtId="0" fontId="53" fillId="3" borderId="0" xfId="0" applyFont="1" applyFill="1"/>
    <xf numFmtId="3" fontId="11" fillId="0" borderId="36" xfId="0" applyNumberFormat="1" applyFont="1" applyBorder="1" applyAlignment="1">
      <alignment horizontal="left" wrapText="1"/>
    </xf>
    <xf numFmtId="0" fontId="64" fillId="0" borderId="0" xfId="95" applyFont="1"/>
    <xf numFmtId="0" fontId="64" fillId="0" borderId="0" xfId="48" applyFont="1"/>
    <xf numFmtId="164" fontId="64" fillId="0" borderId="0" xfId="48" applyNumberFormat="1" applyFont="1"/>
    <xf numFmtId="168" fontId="64" fillId="0" borderId="0" xfId="48" applyNumberFormat="1" applyFont="1"/>
    <xf numFmtId="164" fontId="64" fillId="0" borderId="72" xfId="48" applyNumberFormat="1" applyFont="1" applyBorder="1"/>
    <xf numFmtId="164" fontId="18" fillId="0" borderId="0" xfId="48" applyNumberFormat="1" applyFont="1"/>
    <xf numFmtId="164" fontId="71" fillId="0" borderId="0" xfId="48" applyNumberFormat="1" applyFont="1"/>
    <xf numFmtId="0" fontId="64" fillId="0" borderId="0" xfId="48" applyFont="1" applyAlignment="1">
      <alignment horizontal="center" vertical="center" wrapText="1"/>
    </xf>
    <xf numFmtId="0" fontId="48" fillId="0" borderId="0" xfId="48" applyFont="1" applyAlignment="1">
      <alignment horizontal="center" vertical="center" wrapText="1"/>
    </xf>
    <xf numFmtId="0" fontId="64" fillId="0" borderId="28" xfId="48" applyFont="1" applyBorder="1"/>
    <xf numFmtId="0" fontId="48" fillId="0" borderId="66" xfId="48" applyFont="1" applyBorder="1" applyAlignment="1">
      <alignment horizontal="center" vertical="center" wrapText="1"/>
    </xf>
    <xf numFmtId="0" fontId="11" fillId="0" borderId="66" xfId="48" applyBorder="1" applyAlignment="1">
      <alignment vertical="center" wrapText="1"/>
    </xf>
    <xf numFmtId="164" fontId="68" fillId="0" borderId="27" xfId="48" applyNumberFormat="1" applyFont="1" applyBorder="1"/>
    <xf numFmtId="164" fontId="64" fillId="0" borderId="25" xfId="48" applyNumberFormat="1" applyFont="1" applyBorder="1"/>
    <xf numFmtId="0" fontId="71" fillId="0" borderId="0" xfId="48" applyFont="1"/>
    <xf numFmtId="0" fontId="18" fillId="0" borderId="0" xfId="48" applyFont="1"/>
    <xf numFmtId="170" fontId="64" fillId="0" borderId="0" xfId="48" applyNumberFormat="1" applyFont="1"/>
    <xf numFmtId="0" fontId="68" fillId="0" borderId="0" xfId="48" applyFont="1"/>
    <xf numFmtId="3" fontId="64" fillId="0" borderId="0" xfId="48" applyNumberFormat="1" applyFont="1"/>
    <xf numFmtId="3" fontId="68" fillId="0" borderId="0" xfId="48" applyNumberFormat="1" applyFont="1"/>
    <xf numFmtId="164" fontId="68" fillId="2" borderId="0" xfId="48" applyNumberFormat="1" applyFont="1" applyFill="1"/>
    <xf numFmtId="164" fontId="68" fillId="0" borderId="0" xfId="48" applyNumberFormat="1" applyFont="1"/>
    <xf numFmtId="164" fontId="68" fillId="30" borderId="25" xfId="48" applyNumberFormat="1" applyFont="1" applyFill="1" applyBorder="1"/>
    <xf numFmtId="164" fontId="69" fillId="0" borderId="0" xfId="48" applyNumberFormat="1" applyFont="1"/>
    <xf numFmtId="14" fontId="64" fillId="0" borderId="0" xfId="48" applyNumberFormat="1" applyFont="1"/>
    <xf numFmtId="164" fontId="18" fillId="0" borderId="25" xfId="48" applyNumberFormat="1" applyFont="1" applyBorder="1"/>
    <xf numFmtId="3" fontId="11" fillId="3" borderId="26" xfId="0" applyNumberFormat="1" applyFont="1" applyFill="1" applyBorder="1"/>
    <xf numFmtId="0" fontId="18" fillId="0" borderId="25" xfId="48" applyFont="1" applyBorder="1" applyAlignment="1">
      <alignment horizontal="center" vertical="center" wrapText="1"/>
    </xf>
    <xf numFmtId="0" fontId="64" fillId="31" borderId="25" xfId="48" applyFont="1" applyFill="1" applyBorder="1" applyAlignment="1">
      <alignment horizontal="center" vertical="center" wrapText="1"/>
    </xf>
    <xf numFmtId="0" fontId="64" fillId="0" borderId="25" xfId="48" applyFont="1" applyBorder="1" applyAlignment="1">
      <alignment horizontal="center" vertical="center" wrapText="1"/>
    </xf>
    <xf numFmtId="0" fontId="68" fillId="0" borderId="0" xfId="48" applyFont="1" applyAlignment="1">
      <alignment horizontal="center"/>
    </xf>
    <xf numFmtId="0" fontId="64" fillId="0" borderId="0" xfId="89" applyFont="1"/>
    <xf numFmtId="0" fontId="18" fillId="0" borderId="10" xfId="48" applyFont="1" applyBorder="1"/>
    <xf numFmtId="0" fontId="18" fillId="0" borderId="11" xfId="48" applyFont="1" applyBorder="1"/>
    <xf numFmtId="164" fontId="18" fillId="0" borderId="12" xfId="48" applyNumberFormat="1" applyFont="1" applyBorder="1"/>
    <xf numFmtId="0" fontId="69" fillId="0" borderId="0" xfId="48" applyFont="1"/>
    <xf numFmtId="164" fontId="18" fillId="0" borderId="15" xfId="48" applyNumberFormat="1" applyFont="1" applyBorder="1"/>
    <xf numFmtId="164" fontId="18" fillId="0" borderId="48" xfId="48" applyNumberFormat="1" applyFont="1" applyBorder="1"/>
    <xf numFmtId="0" fontId="77" fillId="0" borderId="16" xfId="48" applyFont="1" applyBorder="1"/>
    <xf numFmtId="0" fontId="77" fillId="0" borderId="9" xfId="48" applyFont="1" applyBorder="1"/>
    <xf numFmtId="164" fontId="77" fillId="0" borderId="17" xfId="48" applyNumberFormat="1" applyFont="1" applyBorder="1"/>
    <xf numFmtId="0" fontId="48" fillId="0" borderId="77" xfId="0" applyFont="1" applyBorder="1" applyAlignment="1">
      <alignment horizontal="center" vertical="center" wrapText="1"/>
    </xf>
    <xf numFmtId="0" fontId="64" fillId="0" borderId="44" xfId="48" applyFont="1" applyBorder="1" applyAlignment="1">
      <alignment horizontal="center" wrapText="1"/>
    </xf>
    <xf numFmtId="170" fontId="0" fillId="0" borderId="66" xfId="47" applyNumberFormat="1" applyFont="1" applyBorder="1" applyAlignment="1">
      <alignment horizontal="right" vertical="center" wrapText="1"/>
    </xf>
    <xf numFmtId="170" fontId="0" fillId="0" borderId="66" xfId="47" applyNumberFormat="1" applyFont="1" applyFill="1" applyBorder="1" applyAlignment="1">
      <alignment horizontal="right" vertical="center" wrapText="1"/>
    </xf>
    <xf numFmtId="0" fontId="64" fillId="0" borderId="72" xfId="48" applyFont="1" applyBorder="1" applyAlignment="1">
      <alignment vertical="center" wrapText="1"/>
    </xf>
    <xf numFmtId="0" fontId="48" fillId="0" borderId="70" xfId="48" applyFont="1" applyBorder="1" applyAlignment="1">
      <alignment horizontal="center" vertical="center" wrapText="1"/>
    </xf>
    <xf numFmtId="0" fontId="48" fillId="0" borderId="25" xfId="48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78" fillId="0" borderId="25" xfId="48" applyFont="1" applyBorder="1" applyAlignment="1">
      <alignment vertical="center" wrapText="1"/>
    </xf>
    <xf numFmtId="0" fontId="68" fillId="30" borderId="27" xfId="48" applyFont="1" applyFill="1" applyBorder="1" applyAlignment="1">
      <alignment horizontal="center" vertical="center" wrapText="1"/>
    </xf>
    <xf numFmtId="0" fontId="11" fillId="0" borderId="78" xfId="48" applyBorder="1" applyAlignment="1">
      <alignment vertical="center" wrapText="1"/>
    </xf>
    <xf numFmtId="170" fontId="0" fillId="0" borderId="78" xfId="47" applyNumberFormat="1" applyFont="1" applyBorder="1" applyAlignment="1">
      <alignment horizontal="right" vertical="center" wrapText="1"/>
    </xf>
    <xf numFmtId="164" fontId="18" fillId="0" borderId="44" xfId="48" applyNumberFormat="1" applyFont="1" applyBorder="1"/>
    <xf numFmtId="164" fontId="64" fillId="0" borderId="44" xfId="48" applyNumberFormat="1" applyFont="1" applyBorder="1"/>
    <xf numFmtId="164" fontId="68" fillId="31" borderId="25" xfId="89" applyNumberFormat="1" applyFont="1" applyFill="1" applyBorder="1"/>
    <xf numFmtId="0" fontId="11" fillId="0" borderId="66" xfId="48" applyFill="1" applyBorder="1" applyAlignment="1">
      <alignment vertical="center" wrapText="1"/>
    </xf>
    <xf numFmtId="164" fontId="79" fillId="0" borderId="0" xfId="48" applyNumberFormat="1" applyFont="1"/>
    <xf numFmtId="171" fontId="68" fillId="0" borderId="0" xfId="98" applyNumberFormat="1" applyFont="1"/>
    <xf numFmtId="171" fontId="64" fillId="0" borderId="0" xfId="48" applyNumberFormat="1" applyFont="1"/>
    <xf numFmtId="171" fontId="71" fillId="0" borderId="0" xfId="48" applyNumberFormat="1" applyFont="1"/>
    <xf numFmtId="49" fontId="11" fillId="3" borderId="25" xfId="93" applyNumberFormat="1" applyFont="1" applyFill="1" applyBorder="1" applyAlignment="1">
      <alignment wrapText="1"/>
    </xf>
    <xf numFmtId="164" fontId="11" fillId="3" borderId="25" xfId="70" applyNumberFormat="1" applyFont="1" applyFill="1" applyBorder="1"/>
    <xf numFmtId="49" fontId="11" fillId="0" borderId="25" xfId="93" applyNumberFormat="1" applyFont="1" applyFill="1" applyBorder="1" applyAlignment="1">
      <alignment wrapText="1"/>
    </xf>
    <xf numFmtId="164" fontId="11" fillId="0" borderId="25" xfId="70" applyNumberFormat="1" applyFont="1" applyFill="1" applyBorder="1"/>
    <xf numFmtId="49" fontId="11" fillId="0" borderId="25" xfId="93" applyNumberFormat="1" applyFont="1" applyFill="1" applyBorder="1"/>
    <xf numFmtId="49" fontId="11" fillId="30" borderId="25" xfId="93" applyNumberFormat="1" applyFont="1" applyFill="1" applyBorder="1" applyAlignment="1">
      <alignment wrapText="1"/>
    </xf>
    <xf numFmtId="164" fontId="11" fillId="30" borderId="25" xfId="70" applyNumberFormat="1" applyFont="1" applyFill="1" applyBorder="1"/>
    <xf numFmtId="0" fontId="11" fillId="0" borderId="25" xfId="80" applyFont="1" applyFill="1" applyBorder="1" applyAlignment="1">
      <alignment wrapText="1"/>
    </xf>
    <xf numFmtId="164" fontId="11" fillId="0" borderId="25" xfId="80" applyNumberFormat="1" applyFont="1" applyBorder="1"/>
    <xf numFmtId="0" fontId="11" fillId="0" borderId="25" xfId="80" applyFill="1" applyBorder="1" applyAlignment="1">
      <alignment wrapText="1"/>
    </xf>
    <xf numFmtId="49" fontId="10" fillId="32" borderId="25" xfId="93" applyNumberFormat="1" applyFont="1" applyFill="1" applyBorder="1" applyAlignment="1">
      <alignment wrapText="1"/>
    </xf>
    <xf numFmtId="164" fontId="10" fillId="32" borderId="25" xfId="70" applyNumberFormat="1" applyFont="1" applyFill="1" applyBorder="1"/>
    <xf numFmtId="0" fontId="10" fillId="0" borderId="25" xfId="80" applyFont="1" applyFill="1" applyBorder="1" applyAlignment="1">
      <alignment horizontal="center" vertical="center"/>
    </xf>
    <xf numFmtId="0" fontId="10" fillId="0" borderId="25" xfId="80" applyFont="1" applyBorder="1" applyAlignment="1">
      <alignment horizontal="center" vertical="center" wrapText="1"/>
    </xf>
    <xf numFmtId="165" fontId="80" fillId="0" borderId="0" xfId="47" applyNumberFormat="1" applyFont="1" applyFill="1" applyAlignment="1"/>
    <xf numFmtId="166" fontId="80" fillId="0" borderId="0" xfId="85" applyFont="1" applyFill="1" applyAlignment="1"/>
    <xf numFmtId="166" fontId="58" fillId="29" borderId="70" xfId="85" applyFont="1" applyFill="1" applyBorder="1" applyAlignment="1"/>
    <xf numFmtId="164" fontId="66" fillId="0" borderId="25" xfId="87" applyNumberFormat="1" applyFont="1" applyFill="1" applyBorder="1" applyAlignment="1">
      <alignment vertical="center" wrapText="1"/>
    </xf>
    <xf numFmtId="164" fontId="67" fillId="29" borderId="25" xfId="85" applyNumberFormat="1" applyFont="1" applyFill="1" applyBorder="1" applyAlignment="1"/>
    <xf numFmtId="171" fontId="66" fillId="0" borderId="66" xfId="98" applyNumberFormat="1" applyFont="1" applyFill="1" applyBorder="1" applyAlignment="1"/>
    <xf numFmtId="171" fontId="67" fillId="29" borderId="0" xfId="98" applyNumberFormat="1" applyFont="1" applyFill="1" applyAlignment="1"/>
    <xf numFmtId="165" fontId="11" fillId="0" borderId="0" xfId="47" applyNumberFormat="1" applyFont="1"/>
    <xf numFmtId="165" fontId="15" fillId="0" borderId="0" xfId="47" applyNumberFormat="1" applyFont="1"/>
    <xf numFmtId="0" fontId="50" fillId="0" borderId="26" xfId="48" applyFont="1" applyBorder="1" applyAlignment="1">
      <alignment horizontal="left" wrapText="1"/>
    </xf>
    <xf numFmtId="0" fontId="50" fillId="0" borderId="42" xfId="48" applyFont="1" applyBorder="1" applyAlignment="1">
      <alignment horizontal="left" wrapText="1"/>
    </xf>
    <xf numFmtId="0" fontId="50" fillId="0" borderId="27" xfId="48" applyFont="1" applyBorder="1" applyAlignment="1">
      <alignment horizontal="left" wrapText="1"/>
    </xf>
    <xf numFmtId="0" fontId="50" fillId="0" borderId="26" xfId="48" applyFont="1" applyBorder="1" applyAlignment="1">
      <alignment horizontal="left"/>
    </xf>
    <xf numFmtId="0" fontId="50" fillId="0" borderId="27" xfId="48" applyFont="1" applyBorder="1" applyAlignment="1">
      <alignment horizontal="left"/>
    </xf>
    <xf numFmtId="0" fontId="52" fillId="0" borderId="26" xfId="48" applyFont="1" applyBorder="1" applyAlignment="1">
      <alignment horizontal="left"/>
    </xf>
    <xf numFmtId="0" fontId="52" fillId="0" borderId="42" xfId="48" applyFont="1" applyBorder="1" applyAlignment="1">
      <alignment horizontal="left"/>
    </xf>
    <xf numFmtId="0" fontId="52" fillId="0" borderId="27" xfId="48" applyFont="1" applyBorder="1" applyAlignment="1">
      <alignment horizontal="left"/>
    </xf>
    <xf numFmtId="164" fontId="11" fillId="0" borderId="0" xfId="48" applyNumberFormat="1"/>
    <xf numFmtId="0" fontId="48" fillId="0" borderId="25" xfId="48" applyFont="1" applyBorder="1" applyAlignment="1">
      <alignment horizontal="center" vertical="center"/>
    </xf>
    <xf numFmtId="0" fontId="51" fillId="0" borderId="25" xfId="48" applyFont="1" applyBorder="1" applyAlignment="1">
      <alignment horizontal="center" vertical="center" wrapText="1"/>
    </xf>
    <xf numFmtId="164" fontId="50" fillId="0" borderId="25" xfId="48" applyNumberFormat="1" applyFont="1" applyBorder="1" applyAlignment="1">
      <alignment horizontal="right"/>
    </xf>
    <xf numFmtId="164" fontId="50" fillId="0" borderId="25" xfId="48" applyNumberFormat="1" applyFont="1" applyBorder="1" applyAlignment="1">
      <alignment horizontal="right" wrapText="1"/>
    </xf>
    <xf numFmtId="0" fontId="70" fillId="0" borderId="26" xfId="48" applyFont="1" applyBorder="1" applyAlignment="1">
      <alignment horizontal="left"/>
    </xf>
    <xf numFmtId="0" fontId="70" fillId="0" borderId="27" xfId="48" applyFont="1" applyBorder="1" applyAlignment="1">
      <alignment horizontal="left"/>
    </xf>
    <xf numFmtId="14" fontId="50" fillId="0" borderId="25" xfId="48" applyNumberFormat="1" applyFont="1" applyBorder="1" applyAlignment="1">
      <alignment horizontal="right" wrapText="1"/>
    </xf>
    <xf numFmtId="14" fontId="50" fillId="0" borderId="25" xfId="48" applyNumberFormat="1" applyFont="1" applyBorder="1" applyAlignment="1">
      <alignment horizontal="right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16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14" fillId="0" borderId="17" xfId="0" applyFont="1" applyBorder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13" fillId="27" borderId="18" xfId="0" applyFont="1" applyFill="1" applyBorder="1" applyAlignment="1">
      <alignment horizontal="center" wrapText="1"/>
    </xf>
    <xf numFmtId="0" fontId="13" fillId="27" borderId="19" xfId="0" applyFont="1" applyFill="1" applyBorder="1" applyAlignment="1">
      <alignment horizontal="center" wrapText="1"/>
    </xf>
    <xf numFmtId="0" fontId="13" fillId="27" borderId="20" xfId="0" applyFont="1" applyFill="1" applyBorder="1" applyAlignment="1">
      <alignment horizont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27" borderId="18" xfId="0" applyFont="1" applyFill="1" applyBorder="1" applyAlignment="1">
      <alignment horizontal="left"/>
    </xf>
    <xf numFmtId="0" fontId="13" fillId="27" borderId="19" xfId="0" applyFont="1" applyFill="1" applyBorder="1" applyAlignment="1">
      <alignment horizontal="left"/>
    </xf>
    <xf numFmtId="0" fontId="13" fillId="27" borderId="20" xfId="0" applyFont="1" applyFill="1" applyBorder="1" applyAlignment="1">
      <alignment horizontal="left"/>
    </xf>
    <xf numFmtId="3" fontId="10" fillId="0" borderId="9" xfId="0" applyNumberFormat="1" applyFont="1" applyBorder="1" applyAlignment="1">
      <alignment horizontal="center"/>
    </xf>
    <xf numFmtId="0" fontId="10" fillId="27" borderId="7" xfId="0" applyFont="1" applyFill="1" applyBorder="1" applyAlignment="1">
      <alignment horizontal="left"/>
    </xf>
    <xf numFmtId="0" fontId="10" fillId="27" borderId="16" xfId="0" applyFont="1" applyFill="1" applyBorder="1" applyAlignment="1">
      <alignment horizontal="left"/>
    </xf>
    <xf numFmtId="49" fontId="18" fillId="0" borderId="10" xfId="0" applyNumberFormat="1" applyFont="1" applyFill="1" applyBorder="1" applyAlignment="1">
      <alignment horizontal="left" wrapText="1"/>
    </xf>
    <xf numFmtId="49" fontId="18" fillId="0" borderId="11" xfId="0" applyNumberFormat="1" applyFont="1" applyFill="1" applyBorder="1" applyAlignment="1">
      <alignment horizontal="left" wrapText="1"/>
    </xf>
    <xf numFmtId="0" fontId="15" fillId="0" borderId="1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4" fillId="0" borderId="16" xfId="0" quotePrefix="1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26" fillId="0" borderId="9" xfId="0" applyFont="1" applyFill="1" applyBorder="1" applyAlignment="1">
      <alignment horizontal="left" wrapText="1"/>
    </xf>
    <xf numFmtId="0" fontId="26" fillId="0" borderId="17" xfId="0" applyFont="1" applyFill="1" applyBorder="1" applyAlignment="1">
      <alignment horizontal="left" wrapText="1"/>
    </xf>
    <xf numFmtId="0" fontId="46" fillId="0" borderId="10" xfId="0" applyFont="1" applyFill="1" applyBorder="1" applyAlignment="1">
      <alignment horizontal="left" vertical="center" wrapText="1"/>
    </xf>
    <xf numFmtId="0" fontId="46" fillId="0" borderId="11" xfId="0" applyFont="1" applyFill="1" applyBorder="1" applyAlignment="1">
      <alignment horizontal="left" vertical="center" wrapText="1"/>
    </xf>
    <xf numFmtId="0" fontId="46" fillId="0" borderId="12" xfId="0" applyFont="1" applyFill="1" applyBorder="1" applyAlignment="1">
      <alignment horizontal="left" vertical="center" wrapText="1"/>
    </xf>
    <xf numFmtId="49" fontId="26" fillId="0" borderId="16" xfId="0" quotePrefix="1" applyNumberFormat="1" applyFont="1" applyBorder="1" applyAlignment="1">
      <alignment horizontal="left" wrapText="1"/>
    </xf>
    <xf numFmtId="49" fontId="26" fillId="0" borderId="9" xfId="0" applyNumberFormat="1" applyFont="1" applyBorder="1" applyAlignment="1">
      <alignment horizontal="left" wrapText="1"/>
    </xf>
    <xf numFmtId="49" fontId="26" fillId="0" borderId="17" xfId="0" applyNumberFormat="1" applyFont="1" applyBorder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0" fontId="26" fillId="0" borderId="11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46" fillId="0" borderId="10" xfId="0" applyFont="1" applyBorder="1" applyAlignment="1">
      <alignment horizontal="left" wrapText="1"/>
    </xf>
    <xf numFmtId="0" fontId="46" fillId="0" borderId="11" xfId="0" applyFont="1" applyBorder="1" applyAlignment="1">
      <alignment horizontal="left" wrapText="1"/>
    </xf>
    <xf numFmtId="0" fontId="46" fillId="0" borderId="12" xfId="0" applyFont="1" applyBorder="1" applyAlignment="1">
      <alignment horizontal="left" wrapText="1"/>
    </xf>
    <xf numFmtId="0" fontId="10" fillId="0" borderId="9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0" xfId="80" applyFont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80" applyFont="1" applyFill="1" applyAlignment="1">
      <alignment horizontal="left" wrapText="1"/>
    </xf>
    <xf numFmtId="166" fontId="58" fillId="0" borderId="0" xfId="85" applyFont="1" applyFill="1" applyAlignment="1">
      <alignment horizontal="center"/>
    </xf>
    <xf numFmtId="166" fontId="58" fillId="0" borderId="28" xfId="85" applyFont="1" applyFill="1" applyBorder="1" applyAlignment="1">
      <alignment horizontal="center" vertical="center" textRotation="90" wrapText="1"/>
    </xf>
    <xf numFmtId="166" fontId="58" fillId="0" borderId="71" xfId="85" applyFont="1" applyFill="1" applyBorder="1" applyAlignment="1">
      <alignment horizontal="center" vertical="center" textRotation="90" wrapText="1"/>
    </xf>
    <xf numFmtId="166" fontId="58" fillId="0" borderId="44" xfId="85" applyFont="1" applyFill="1" applyBorder="1" applyAlignment="1">
      <alignment horizontal="center" vertical="center" textRotation="90" wrapText="1"/>
    </xf>
    <xf numFmtId="164" fontId="66" fillId="0" borderId="79" xfId="85" applyNumberFormat="1" applyFont="1" applyFill="1" applyBorder="1" applyAlignment="1">
      <alignment horizontal="center" vertical="center"/>
    </xf>
    <xf numFmtId="164" fontId="66" fillId="0" borderId="80" xfId="85" applyNumberFormat="1" applyFont="1" applyFill="1" applyBorder="1" applyAlignment="1">
      <alignment horizontal="center" vertical="center"/>
    </xf>
    <xf numFmtId="164" fontId="66" fillId="0" borderId="81" xfId="85" applyNumberFormat="1" applyFont="1" applyFill="1" applyBorder="1" applyAlignment="1">
      <alignment horizontal="center" vertical="center"/>
    </xf>
    <xf numFmtId="166" fontId="57" fillId="0" borderId="0" xfId="85" applyFont="1" applyFill="1" applyAlignment="1">
      <alignment horizontal="center"/>
    </xf>
    <xf numFmtId="166" fontId="57" fillId="0" borderId="0" xfId="85" applyFont="1" applyFill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left" wrapText="1"/>
    </xf>
    <xf numFmtId="0" fontId="11" fillId="0" borderId="27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21" fillId="0" borderId="0" xfId="3" applyFont="1" applyAlignment="1">
      <alignment horizontal="center" vertical="center"/>
    </xf>
    <xf numFmtId="0" fontId="50" fillId="0" borderId="26" xfId="48" applyFont="1" applyBorder="1" applyAlignment="1">
      <alignment horizontal="left" wrapText="1"/>
    </xf>
    <xf numFmtId="0" fontId="1" fillId="0" borderId="42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50" fillId="0" borderId="42" xfId="48" applyFont="1" applyBorder="1" applyAlignment="1">
      <alignment horizontal="left" wrapText="1"/>
    </xf>
    <xf numFmtId="0" fontId="50" fillId="0" borderId="27" xfId="48" applyFont="1" applyBorder="1" applyAlignment="1">
      <alignment horizontal="left" wrapText="1"/>
    </xf>
    <xf numFmtId="0" fontId="50" fillId="0" borderId="26" xfId="48" applyFont="1" applyBorder="1" applyAlignment="1">
      <alignment horizontal="left"/>
    </xf>
    <xf numFmtId="0" fontId="50" fillId="0" borderId="27" xfId="48" applyFont="1" applyBorder="1" applyAlignment="1">
      <alignment horizontal="left"/>
    </xf>
    <xf numFmtId="0" fontId="52" fillId="0" borderId="26" xfId="48" applyFont="1" applyBorder="1" applyAlignment="1">
      <alignment horizontal="left"/>
    </xf>
    <xf numFmtId="0" fontId="52" fillId="0" borderId="42" xfId="48" applyFont="1" applyBorder="1" applyAlignment="1">
      <alignment horizontal="left"/>
    </xf>
    <xf numFmtId="0" fontId="52" fillId="0" borderId="27" xfId="48" applyFont="1" applyBorder="1" applyAlignment="1">
      <alignment horizontal="left"/>
    </xf>
    <xf numFmtId="0" fontId="17" fillId="0" borderId="26" xfId="48" applyFont="1" applyBorder="1" applyAlignment="1">
      <alignment horizontal="left"/>
    </xf>
    <xf numFmtId="0" fontId="17" fillId="0" borderId="27" xfId="48" applyFont="1" applyBorder="1" applyAlignment="1">
      <alignment horizontal="left"/>
    </xf>
    <xf numFmtId="164" fontId="50" fillId="0" borderId="26" xfId="48" applyNumberFormat="1" applyFont="1" applyBorder="1" applyAlignment="1">
      <alignment horizontal="left"/>
    </xf>
    <xf numFmtId="164" fontId="50" fillId="0" borderId="42" xfId="48" applyNumberFormat="1" applyFont="1" applyBorder="1" applyAlignment="1">
      <alignment horizontal="left"/>
    </xf>
    <xf numFmtId="164" fontId="50" fillId="0" borderId="27" xfId="48" applyNumberFormat="1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70" fillId="0" borderId="26" xfId="48" applyFont="1" applyBorder="1" applyAlignment="1">
      <alignment horizontal="left"/>
    </xf>
    <xf numFmtId="0" fontId="70" fillId="0" borderId="27" xfId="48" applyFont="1" applyBorder="1" applyAlignment="1">
      <alignment horizontal="left"/>
    </xf>
    <xf numFmtId="0" fontId="50" fillId="0" borderId="25" xfId="48" applyFont="1" applyBorder="1" applyAlignment="1">
      <alignment horizontal="left"/>
    </xf>
    <xf numFmtId="0" fontId="50" fillId="0" borderId="25" xfId="48" applyFont="1" applyBorder="1" applyAlignment="1">
      <alignment horizontal="left" wrapText="1"/>
    </xf>
    <xf numFmtId="0" fontId="52" fillId="0" borderId="25" xfId="48" applyFont="1" applyBorder="1" applyAlignment="1">
      <alignment horizontal="left" wrapText="1"/>
    </xf>
    <xf numFmtId="0" fontId="47" fillId="0" borderId="25" xfId="48" applyFont="1" applyBorder="1" applyAlignment="1">
      <alignment horizontal="left" wrapText="1"/>
    </xf>
    <xf numFmtId="0" fontId="52" fillId="0" borderId="25" xfId="48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51" fillId="0" borderId="25" xfId="48" applyFont="1" applyBorder="1" applyAlignment="1">
      <alignment horizontal="center" vertical="center"/>
    </xf>
    <xf numFmtId="0" fontId="51" fillId="0" borderId="26" xfId="48" applyFont="1" applyBorder="1" applyAlignment="1">
      <alignment horizontal="center" vertical="center" wrapText="1"/>
    </xf>
    <xf numFmtId="0" fontId="51" fillId="0" borderId="42" xfId="48" applyFont="1" applyBorder="1" applyAlignment="1">
      <alignment horizontal="center" vertical="center" wrapText="1"/>
    </xf>
    <xf numFmtId="0" fontId="51" fillId="0" borderId="27" xfId="48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25" fillId="0" borderId="0" xfId="63" applyFont="1" applyAlignment="1">
      <alignment horizontal="left" wrapText="1"/>
    </xf>
    <xf numFmtId="0" fontId="64" fillId="0" borderId="0" xfId="48" applyFont="1" applyAlignment="1">
      <alignment horizontal="center" wrapText="1"/>
    </xf>
    <xf numFmtId="0" fontId="68" fillId="0" borderId="0" xfId="89" applyFont="1" applyAlignment="1">
      <alignment horizontal="right"/>
    </xf>
    <xf numFmtId="0" fontId="68" fillId="0" borderId="0" xfId="48" applyFont="1" applyAlignment="1">
      <alignment horizontal="center"/>
    </xf>
    <xf numFmtId="0" fontId="18" fillId="0" borderId="14" xfId="48" applyFont="1" applyBorder="1" applyAlignment="1">
      <alignment horizontal="left" wrapText="1"/>
    </xf>
    <xf numFmtId="0" fontId="18" fillId="0" borderId="0" xfId="48" applyFont="1" applyBorder="1" applyAlignment="1">
      <alignment horizontal="left" wrapText="1"/>
    </xf>
    <xf numFmtId="0" fontId="64" fillId="0" borderId="28" xfId="48" applyFont="1" applyBorder="1" applyAlignment="1">
      <alignment horizontal="center" vertical="center" wrapText="1"/>
    </xf>
    <xf numFmtId="0" fontId="64" fillId="0" borderId="44" xfId="48" applyFont="1" applyBorder="1" applyAlignment="1">
      <alignment horizontal="center" vertical="center" wrapText="1"/>
    </xf>
  </cellXfs>
  <cellStyles count="99">
    <cellStyle name="20% - 1. jelölőszín 2" xfId="6" xr:uid="{00000000-0005-0000-0000-000000000000}"/>
    <cellStyle name="20% - 2. jelölőszín 2" xfId="7" xr:uid="{00000000-0005-0000-0000-000001000000}"/>
    <cellStyle name="20% - 3. jelölőszín 2" xfId="8" xr:uid="{00000000-0005-0000-0000-000002000000}"/>
    <cellStyle name="20% - 4. jelölőszín 2" xfId="9" xr:uid="{00000000-0005-0000-0000-000003000000}"/>
    <cellStyle name="20% - 5. jelölőszín 2" xfId="10" xr:uid="{00000000-0005-0000-0000-000004000000}"/>
    <cellStyle name="20% - 6. jelölőszín 2" xfId="11" xr:uid="{00000000-0005-0000-0000-000005000000}"/>
    <cellStyle name="40% - 1. jelölőszín 2" xfId="12" xr:uid="{00000000-0005-0000-0000-000006000000}"/>
    <cellStyle name="40% - 2. jelölőszín 2" xfId="13" xr:uid="{00000000-0005-0000-0000-000007000000}"/>
    <cellStyle name="40% - 3. jelölőszín 2" xfId="14" xr:uid="{00000000-0005-0000-0000-000008000000}"/>
    <cellStyle name="40% - 4. jelölőszín 2" xfId="15" xr:uid="{00000000-0005-0000-0000-000009000000}"/>
    <cellStyle name="40% - 5. jelölőszín 2" xfId="16" xr:uid="{00000000-0005-0000-0000-00000A000000}"/>
    <cellStyle name="40% - 6. jelölőszín 2" xfId="17" xr:uid="{00000000-0005-0000-0000-00000B000000}"/>
    <cellStyle name="60% - 1. jelölőszín 2" xfId="18" xr:uid="{00000000-0005-0000-0000-00000C000000}"/>
    <cellStyle name="60% - 2. jelölőszín 2" xfId="19" xr:uid="{00000000-0005-0000-0000-00000D000000}"/>
    <cellStyle name="60% - 3. jelölőszín 2" xfId="20" xr:uid="{00000000-0005-0000-0000-00000E000000}"/>
    <cellStyle name="60% - 4. jelölőszín 2" xfId="21" xr:uid="{00000000-0005-0000-0000-00000F000000}"/>
    <cellStyle name="60% - 5. jelölőszín 2" xfId="22" xr:uid="{00000000-0005-0000-0000-000010000000}"/>
    <cellStyle name="60% - 6. jelölőszín 2" xfId="23" xr:uid="{00000000-0005-0000-0000-000011000000}"/>
    <cellStyle name="Bevitel 2" xfId="24" xr:uid="{00000000-0005-0000-0000-000012000000}"/>
    <cellStyle name="Cím 2" xfId="25" xr:uid="{00000000-0005-0000-0000-000013000000}"/>
    <cellStyle name="Címsor 1 2" xfId="26" xr:uid="{00000000-0005-0000-0000-000014000000}"/>
    <cellStyle name="Címsor 2 2" xfId="27" xr:uid="{00000000-0005-0000-0000-000015000000}"/>
    <cellStyle name="Címsor 3 2" xfId="28" xr:uid="{00000000-0005-0000-0000-000016000000}"/>
    <cellStyle name="Címsor 4 2" xfId="29" xr:uid="{00000000-0005-0000-0000-000017000000}"/>
    <cellStyle name="Ellenőrzőcella 2" xfId="30" xr:uid="{00000000-0005-0000-0000-000018000000}"/>
    <cellStyle name="Excel Built-in Comma" xfId="87" xr:uid="{BD36B8FA-B13F-450D-BFF4-6B75D737BB1D}"/>
    <cellStyle name="Excel Built-in Normal" xfId="85" xr:uid="{205BAB6D-6796-4518-88B7-3F8ABBFD5949}"/>
    <cellStyle name="Ezres" xfId="47" builtinId="3"/>
    <cellStyle name="Ezres 10" xfId="96" xr:uid="{258F460C-C6F9-410F-AFD3-C5B48D89C8D5}"/>
    <cellStyle name="Ezres 2" xfId="5" xr:uid="{00000000-0005-0000-0000-00001A000000}"/>
    <cellStyle name="Ezres 2 2" xfId="49" xr:uid="{00000000-0005-0000-0000-00001B000000}"/>
    <cellStyle name="Ezres 2 2 2" xfId="70" xr:uid="{00000000-0005-0000-0000-00001C000000}"/>
    <cellStyle name="Ezres 2 3" xfId="68" xr:uid="{00000000-0005-0000-0000-00001D000000}"/>
    <cellStyle name="Ezres 2 4" xfId="91" xr:uid="{424BD156-3764-47CA-8F4D-285FE87CADFC}"/>
    <cellStyle name="Ezres 3" xfId="51" xr:uid="{00000000-0005-0000-0000-00001E000000}"/>
    <cellStyle name="Ezres 3 2" xfId="71" xr:uid="{00000000-0005-0000-0000-00001F000000}"/>
    <cellStyle name="Ezres 4" xfId="53" xr:uid="{00000000-0005-0000-0000-000020000000}"/>
    <cellStyle name="Ezres 4 2" xfId="72" xr:uid="{00000000-0005-0000-0000-000021000000}"/>
    <cellStyle name="Ezres 5" xfId="56" xr:uid="{00000000-0005-0000-0000-000022000000}"/>
    <cellStyle name="Ezres 5 2" xfId="73" xr:uid="{00000000-0005-0000-0000-000023000000}"/>
    <cellStyle name="Ezres 5 3" xfId="97" xr:uid="{45A191B2-56C4-4928-A079-456469F26125}"/>
    <cellStyle name="Ezres 6" xfId="57" xr:uid="{00000000-0005-0000-0000-000024000000}"/>
    <cellStyle name="Ezres 6 2" xfId="74" xr:uid="{00000000-0005-0000-0000-000025000000}"/>
    <cellStyle name="Ezres 7" xfId="64" xr:uid="{00000000-0005-0000-0000-000026000000}"/>
    <cellStyle name="Ezres 7 2" xfId="79" xr:uid="{00000000-0005-0000-0000-000027000000}"/>
    <cellStyle name="Ezres 7 3" xfId="81" xr:uid="{00000000-0005-0000-0000-000028000000}"/>
    <cellStyle name="Ezres 8" xfId="69" xr:uid="{00000000-0005-0000-0000-000029000000}"/>
    <cellStyle name="Ezres 9" xfId="90" xr:uid="{B5766B81-EF7A-42E2-BF24-E5265AB2E529}"/>
    <cellStyle name="Figyelmeztetés 2" xfId="31" xr:uid="{00000000-0005-0000-0000-00002A000000}"/>
    <cellStyle name="Hivatkozott cella 2" xfId="32" xr:uid="{00000000-0005-0000-0000-00002B000000}"/>
    <cellStyle name="Jegyzet 2" xfId="33" xr:uid="{00000000-0005-0000-0000-00002C000000}"/>
    <cellStyle name="Jelölőszín (1) 2" xfId="34" xr:uid="{00000000-0005-0000-0000-00002D000000}"/>
    <cellStyle name="Jelölőszín (2) 2" xfId="35" xr:uid="{00000000-0005-0000-0000-00002E000000}"/>
    <cellStyle name="Jelölőszín (3) 2" xfId="36" xr:uid="{00000000-0005-0000-0000-00002F000000}"/>
    <cellStyle name="Jelölőszín (4) 2" xfId="37" xr:uid="{00000000-0005-0000-0000-000030000000}"/>
    <cellStyle name="Jelölőszín (5) 2" xfId="38" xr:uid="{00000000-0005-0000-0000-000031000000}"/>
    <cellStyle name="Jelölőszín (6) 2" xfId="39" xr:uid="{00000000-0005-0000-0000-000032000000}"/>
    <cellStyle name="Jó 2" xfId="40" xr:uid="{00000000-0005-0000-0000-000033000000}"/>
    <cellStyle name="Kimenet 2" xfId="41" xr:uid="{00000000-0005-0000-0000-000034000000}"/>
    <cellStyle name="Magyarázó szöveg 2" xfId="42" xr:uid="{00000000-0005-0000-0000-000035000000}"/>
    <cellStyle name="Normál" xfId="0" builtinId="0"/>
    <cellStyle name="Normál 10" xfId="63" xr:uid="{00000000-0005-0000-0000-000037000000}"/>
    <cellStyle name="Normál 11" xfId="67" xr:uid="{00000000-0005-0000-0000-000038000000}"/>
    <cellStyle name="Normál 12" xfId="66" xr:uid="{00000000-0005-0000-0000-000039000000}"/>
    <cellStyle name="Normál 13" xfId="82" xr:uid="{00000000-0005-0000-0000-00003A000000}"/>
    <cellStyle name="Normál 14" xfId="86" xr:uid="{51533ACC-6C2C-478D-B783-5157B06C4EEF}"/>
    <cellStyle name="Normál 15" xfId="89" xr:uid="{9D5FBC80-7480-46F3-842D-BFF57CAEFC31}"/>
    <cellStyle name="Normál 15 2" xfId="95" xr:uid="{07D96548-562F-4F25-BA35-5F1E2C86BA1F}"/>
    <cellStyle name="Normál 16" xfId="92" xr:uid="{00000000-0005-0000-0000-000089000000}"/>
    <cellStyle name="Normál 2" xfId="1" xr:uid="{00000000-0005-0000-0000-00003B000000}"/>
    <cellStyle name="Normál 2 2" xfId="65" xr:uid="{00000000-0005-0000-0000-00003C000000}"/>
    <cellStyle name="Normál 2 2 2 2" xfId="94" xr:uid="{38AD6A30-6B96-42F3-82D5-BAC3BECB580F}"/>
    <cellStyle name="Normál 3" xfId="2" xr:uid="{00000000-0005-0000-0000-00003D000000}"/>
    <cellStyle name="Normál 3 2" xfId="50" xr:uid="{00000000-0005-0000-0000-00003E000000}"/>
    <cellStyle name="Normál 3 2 2" xfId="80" xr:uid="{00000000-0005-0000-0000-00003F000000}"/>
    <cellStyle name="Normál 3 2 2 2" xfId="93" xr:uid="{FC26B0E9-8147-4E6F-AA9D-2D8032BDAAE2}"/>
    <cellStyle name="Normál 4" xfId="48" xr:uid="{00000000-0005-0000-0000-000040000000}"/>
    <cellStyle name="Normál 4 2" xfId="58" xr:uid="{00000000-0005-0000-0000-000041000000}"/>
    <cellStyle name="Normál 4 2 2" xfId="75" xr:uid="{00000000-0005-0000-0000-000042000000}"/>
    <cellStyle name="Normál 5" xfId="54" xr:uid="{00000000-0005-0000-0000-000043000000}"/>
    <cellStyle name="Normál 6" xfId="55" xr:uid="{00000000-0005-0000-0000-000044000000}"/>
    <cellStyle name="Normál 6 2" xfId="59" xr:uid="{00000000-0005-0000-0000-000045000000}"/>
    <cellStyle name="Normál 7" xfId="60" xr:uid="{00000000-0005-0000-0000-000046000000}"/>
    <cellStyle name="Normál 7 2" xfId="76" xr:uid="{00000000-0005-0000-0000-000047000000}"/>
    <cellStyle name="Normál 8" xfId="61" xr:uid="{00000000-0005-0000-0000-000048000000}"/>
    <cellStyle name="Normál 9" xfId="62" xr:uid="{00000000-0005-0000-0000-000049000000}"/>
    <cellStyle name="Normál 9 2" xfId="77" xr:uid="{00000000-0005-0000-0000-00004A000000}"/>
    <cellStyle name="Normál 9 3" xfId="84" xr:uid="{00000000-0005-0000-0000-00004B000000}"/>
    <cellStyle name="Normál_Hitel 2007" xfId="4" xr:uid="{00000000-0005-0000-0000-00004C000000}"/>
    <cellStyle name="Normál_Hitel2004" xfId="3" xr:uid="{00000000-0005-0000-0000-00004D000000}"/>
    <cellStyle name="Normal_KARSZJ3" xfId="52" xr:uid="{00000000-0005-0000-0000-00004E000000}"/>
    <cellStyle name="Összesen 2" xfId="43" xr:uid="{00000000-0005-0000-0000-00004F000000}"/>
    <cellStyle name="Pénznem" xfId="98" builtinId="4"/>
    <cellStyle name="Rossz 2" xfId="44" xr:uid="{00000000-0005-0000-0000-000050000000}"/>
    <cellStyle name="Semleges 2" xfId="45" xr:uid="{00000000-0005-0000-0000-000051000000}"/>
    <cellStyle name="Számítás 2" xfId="46" xr:uid="{00000000-0005-0000-0000-000052000000}"/>
    <cellStyle name="Százalék 2" xfId="78" xr:uid="{00000000-0005-0000-0000-000054000000}"/>
    <cellStyle name="Százalék 3" xfId="83" xr:uid="{00000000-0005-0000-0000-000055000000}"/>
    <cellStyle name="Százalék 4" xfId="88" xr:uid="{1634422F-0B5D-4C10-B593-7EFCBE85B5FB}"/>
  </cellStyles>
  <dxfs count="0"/>
  <tableStyles count="0" defaultTableStyle="TableStyleMedium2" defaultPivotStyle="PivotStyleLight16"/>
  <colors>
    <mruColors>
      <color rgb="FFFF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egyzok/Szab&#243;n&#233;%20Moln&#225;r%20Ildik&#243;/2023/2024/tervek%20fel&#252;lvizsg&#225;lata/T&#233;rs&#233;gi%20T&#225;rsul&#225;s/M&#225;solat%20-%20KESZI%20CSGYK%202024.%20&#233;vi%20k&#246;lts&#233;gvet&#233;s%202024.01.09!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1\Tervez&#233;s\T&#225;rsul&#225;s\T&#233;rs&#233;gi%20T&#225;rsul&#225;s%202021.%20&#233;vi%20k&#246;lts&#233;gvet&#233;se%205.%20verzi&#24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2024"/>
      <sheetName val="CSGYK bérterv. "/>
      <sheetName val="CSGYK Jub.jutalom és felm. bér"/>
      <sheetName val="CSGYK Engedélyezett létszám"/>
      <sheetName val="CSGYK Maradvány terhére beruh."/>
      <sheetName val="KESZI 2024"/>
      <sheetName val="KESZI bérterv. "/>
      <sheetName val="KESZI Jubileumi jut., felment.b"/>
      <sheetName val="KESZI Engedélyezett létszám"/>
      <sheetName val="Állami támogatások  (2)"/>
      <sheetName val="Állami támogatások "/>
      <sheetName val="2023-2024 tagdíj"/>
      <sheetName val="Munka1"/>
      <sheetName val="Munka2"/>
      <sheetName val="KESZI Maradvány terhére beruh."/>
    </sheetNames>
    <sheetDataSet>
      <sheetData sheetId="0">
        <row r="6">
          <cell r="I6">
            <v>850000</v>
          </cell>
        </row>
        <row r="23">
          <cell r="I23">
            <v>850000</v>
          </cell>
        </row>
      </sheetData>
      <sheetData sheetId="1">
        <row r="24">
          <cell r="F24">
            <v>352586000</v>
          </cell>
        </row>
        <row r="69">
          <cell r="F69">
            <v>300000</v>
          </cell>
        </row>
        <row r="78">
          <cell r="F78">
            <v>1905000</v>
          </cell>
        </row>
      </sheetData>
      <sheetData sheetId="2"/>
      <sheetData sheetId="3"/>
      <sheetData sheetId="4"/>
      <sheetData sheetId="5"/>
      <sheetData sheetId="6">
        <row r="24">
          <cell r="G24">
            <v>860539000</v>
          </cell>
        </row>
      </sheetData>
      <sheetData sheetId="7"/>
      <sheetData sheetId="8"/>
      <sheetData sheetId="9"/>
      <sheetData sheetId="10">
        <row r="5">
          <cell r="E5">
            <v>194258330</v>
          </cell>
        </row>
      </sheetData>
      <sheetData sheetId="11"/>
      <sheetData sheetId="12">
        <row r="12">
          <cell r="E12">
            <v>8627580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hasonlítás"/>
      <sheetName val="Társulás"/>
      <sheetName val="CSGYK 2020.12.15"/>
      <sheetName val="CSGYK bértervezet"/>
      <sheetName val="CSGYK Jub.jutalom és felm. bér"/>
      <sheetName val="Maradvány terhére beruházások"/>
      <sheetName val="Igénybevétel"/>
      <sheetName val="Engedélyezett létszám"/>
      <sheetName val="KESZI 2020.12.15"/>
      <sheetName val="KESZI bértervezet"/>
      <sheetName val="KESZI Jub.jutalom és felm. bér"/>
      <sheetName val="Maradvány terhére beruházás (2"/>
      <sheetName val="Igénybevétel (2)"/>
      <sheetName val="Engedélyezett létszám (2)"/>
      <sheetName val="2021 tagdíj"/>
      <sheetName val="Elnöknek"/>
      <sheetName val="2020 tagdíj"/>
    </sheetNames>
    <sheetDataSet>
      <sheetData sheetId="0"/>
      <sheetData sheetId="1">
        <row r="19">
          <cell r="G19">
            <v>500000</v>
          </cell>
        </row>
        <row r="41">
          <cell r="G41">
            <v>3600000</v>
          </cell>
        </row>
      </sheetData>
      <sheetData sheetId="2">
        <row r="24">
          <cell r="G24">
            <v>246985250</v>
          </cell>
        </row>
      </sheetData>
      <sheetData sheetId="3"/>
      <sheetData sheetId="4"/>
      <sheetData sheetId="5"/>
      <sheetData sheetId="6"/>
      <sheetData sheetId="7"/>
      <sheetData sheetId="8">
        <row r="24">
          <cell r="G24">
            <v>552860250</v>
          </cell>
        </row>
      </sheetData>
      <sheetData sheetId="9"/>
      <sheetData sheetId="10"/>
      <sheetData sheetId="11"/>
      <sheetData sheetId="12"/>
      <sheetData sheetId="13"/>
      <sheetData sheetId="14">
        <row r="28">
          <cell r="D28">
            <v>39449088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3"/>
  <sheetViews>
    <sheetView tabSelected="1" view="pageBreakPreview" zoomScale="60" zoomScaleNormal="100" workbookViewId="0">
      <selection activeCell="A4" sqref="A4"/>
    </sheetView>
  </sheetViews>
  <sheetFormatPr defaultRowHeight="12.5" x14ac:dyDescent="0.25"/>
  <cols>
    <col min="1" max="1" width="4.36328125" customWidth="1"/>
    <col min="2" max="2" width="69.6328125" bestFit="1" customWidth="1"/>
  </cols>
  <sheetData>
    <row r="1" spans="1:2" ht="15.5" x14ac:dyDescent="0.35">
      <c r="B1" s="300" t="s">
        <v>250</v>
      </c>
    </row>
    <row r="3" spans="1:2" ht="15.5" x14ac:dyDescent="0.35">
      <c r="A3" s="521" t="s">
        <v>492</v>
      </c>
      <c r="B3" s="521"/>
    </row>
    <row r="4" spans="1:2" x14ac:dyDescent="0.25">
      <c r="A4" s="1"/>
      <c r="B4" s="1"/>
    </row>
    <row r="5" spans="1:2" ht="13" x14ac:dyDescent="0.3">
      <c r="A5" s="2">
        <v>1</v>
      </c>
      <c r="B5" s="2" t="s">
        <v>159</v>
      </c>
    </row>
    <row r="6" spans="1:2" ht="13" x14ac:dyDescent="0.3">
      <c r="A6" s="2"/>
      <c r="B6" s="2"/>
    </row>
    <row r="7" spans="1:2" ht="13" x14ac:dyDescent="0.3">
      <c r="A7" s="2">
        <f>A5+1</f>
        <v>2</v>
      </c>
      <c r="B7" s="2" t="s">
        <v>160</v>
      </c>
    </row>
    <row r="8" spans="1:2" ht="13" x14ac:dyDescent="0.3">
      <c r="A8" s="2"/>
      <c r="B8" s="2"/>
    </row>
    <row r="9" spans="1:2" ht="13" x14ac:dyDescent="0.3">
      <c r="A9" s="2">
        <f>A7+1</f>
        <v>3</v>
      </c>
      <c r="B9" s="2" t="s">
        <v>1</v>
      </c>
    </row>
    <row r="10" spans="1:2" ht="13" x14ac:dyDescent="0.3">
      <c r="A10" s="2"/>
      <c r="B10" s="2"/>
    </row>
    <row r="11" spans="1:2" ht="13" x14ac:dyDescent="0.3">
      <c r="A11" s="2">
        <f>A9+1</f>
        <v>4</v>
      </c>
      <c r="B11" s="2" t="s">
        <v>244</v>
      </c>
    </row>
    <row r="12" spans="1:2" ht="13" x14ac:dyDescent="0.3">
      <c r="A12" s="2"/>
      <c r="B12" s="2"/>
    </row>
    <row r="13" spans="1:2" ht="13" x14ac:dyDescent="0.3">
      <c r="A13" s="2">
        <f>A11+1</f>
        <v>5</v>
      </c>
      <c r="B13" s="226" t="s">
        <v>245</v>
      </c>
    </row>
    <row r="14" spans="1:2" ht="13" x14ac:dyDescent="0.3">
      <c r="A14" s="2"/>
      <c r="B14" s="2"/>
    </row>
    <row r="15" spans="1:2" ht="13" x14ac:dyDescent="0.3">
      <c r="A15" s="2">
        <f>A13+1</f>
        <v>6</v>
      </c>
      <c r="B15" s="226" t="s">
        <v>277</v>
      </c>
    </row>
    <row r="16" spans="1:2" ht="13" x14ac:dyDescent="0.3">
      <c r="A16" s="2"/>
      <c r="B16" s="2"/>
    </row>
    <row r="17" spans="1:3" ht="13" x14ac:dyDescent="0.3">
      <c r="A17" s="2">
        <f>A15+1</f>
        <v>7</v>
      </c>
      <c r="B17" s="2" t="s">
        <v>5</v>
      </c>
    </row>
    <row r="18" spans="1:3" ht="13" x14ac:dyDescent="0.3">
      <c r="A18" s="2"/>
      <c r="B18" s="2"/>
    </row>
    <row r="19" spans="1:3" ht="13" x14ac:dyDescent="0.3">
      <c r="A19" s="2">
        <f>A17+1</f>
        <v>8</v>
      </c>
      <c r="B19" s="2" t="s">
        <v>7</v>
      </c>
    </row>
    <row r="20" spans="1:3" ht="13" x14ac:dyDescent="0.3">
      <c r="A20" s="2"/>
      <c r="B20" s="2"/>
    </row>
    <row r="21" spans="1:3" ht="13" x14ac:dyDescent="0.3">
      <c r="A21" s="2">
        <f>A19+1</f>
        <v>9</v>
      </c>
      <c r="B21" s="2" t="s">
        <v>246</v>
      </c>
    </row>
    <row r="22" spans="1:3" ht="11.25" customHeight="1" x14ac:dyDescent="0.3">
      <c r="A22" s="2"/>
      <c r="B22" s="2"/>
    </row>
    <row r="23" spans="1:3" ht="13" x14ac:dyDescent="0.3">
      <c r="A23" s="2">
        <f>A21+1</f>
        <v>10</v>
      </c>
      <c r="B23" s="226" t="s">
        <v>247</v>
      </c>
    </row>
    <row r="24" spans="1:3" ht="13" x14ac:dyDescent="0.3">
      <c r="A24" s="2"/>
      <c r="B24" s="2"/>
    </row>
    <row r="25" spans="1:3" ht="13" x14ac:dyDescent="0.3">
      <c r="A25" s="2">
        <f>A23+1</f>
        <v>11</v>
      </c>
      <c r="B25" s="2" t="s">
        <v>11</v>
      </c>
    </row>
    <row r="26" spans="1:3" ht="13" x14ac:dyDescent="0.3">
      <c r="A26" s="2"/>
      <c r="B26" s="2"/>
    </row>
    <row r="27" spans="1:3" ht="13" x14ac:dyDescent="0.3">
      <c r="A27" s="2">
        <f>A25+1</f>
        <v>12</v>
      </c>
      <c r="B27" s="2" t="s">
        <v>239</v>
      </c>
    </row>
    <row r="28" spans="1:3" ht="13" x14ac:dyDescent="0.3">
      <c r="A28" s="2"/>
      <c r="B28" s="2"/>
    </row>
    <row r="29" spans="1:3" ht="13" x14ac:dyDescent="0.3">
      <c r="A29" s="2">
        <f>A27+1</f>
        <v>13</v>
      </c>
      <c r="B29" s="522" t="s">
        <v>248</v>
      </c>
      <c r="C29" s="522"/>
    </row>
    <row r="30" spans="1:3" x14ac:dyDescent="0.25">
      <c r="A30" s="1"/>
      <c r="B30" s="1"/>
    </row>
    <row r="31" spans="1:3" ht="13" x14ac:dyDescent="0.3">
      <c r="A31" s="2">
        <f>A29+1</f>
        <v>14</v>
      </c>
      <c r="B31" s="2" t="s">
        <v>15</v>
      </c>
    </row>
    <row r="32" spans="1:3" x14ac:dyDescent="0.25">
      <c r="A32" s="1"/>
      <c r="B32" s="1"/>
    </row>
    <row r="33" spans="1:26" ht="13" x14ac:dyDescent="0.3">
      <c r="A33" s="2">
        <f>A31+1</f>
        <v>15</v>
      </c>
      <c r="B33" s="3" t="s">
        <v>156</v>
      </c>
    </row>
    <row r="35" spans="1:26" ht="13" x14ac:dyDescent="0.3">
      <c r="A35" s="2">
        <f>A33+1</f>
        <v>16</v>
      </c>
      <c r="B35" s="3" t="s">
        <v>107</v>
      </c>
    </row>
    <row r="37" spans="1:26" ht="13" x14ac:dyDescent="0.3">
      <c r="A37" s="2">
        <f>A35+1</f>
        <v>17</v>
      </c>
      <c r="B37" s="3" t="s">
        <v>69</v>
      </c>
    </row>
    <row r="39" spans="1:26" ht="13" x14ac:dyDescent="0.3">
      <c r="A39" s="2">
        <f>A37+1</f>
        <v>18</v>
      </c>
      <c r="B39" s="3" t="s">
        <v>110</v>
      </c>
    </row>
    <row r="41" spans="1:26" ht="13" x14ac:dyDescent="0.3">
      <c r="A41" s="2">
        <f>A39+1</f>
        <v>19</v>
      </c>
      <c r="B41" s="115" t="s">
        <v>93</v>
      </c>
      <c r="C41" s="115"/>
      <c r="D41" s="115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3" spans="1:26" ht="13" x14ac:dyDescent="0.3">
      <c r="A43" s="2">
        <f>A41+1</f>
        <v>20</v>
      </c>
      <c r="B43" s="3" t="s">
        <v>193</v>
      </c>
    </row>
    <row r="45" spans="1:26" ht="13" x14ac:dyDescent="0.3">
      <c r="A45" s="2">
        <f>A43+1</f>
        <v>21</v>
      </c>
      <c r="B45" s="3" t="s">
        <v>194</v>
      </c>
    </row>
    <row r="47" spans="1:26" ht="13" x14ac:dyDescent="0.3">
      <c r="A47" s="2">
        <f>A45+1</f>
        <v>22</v>
      </c>
      <c r="B47" s="117" t="s">
        <v>249</v>
      </c>
      <c r="C47" s="117"/>
      <c r="D47" s="117"/>
    </row>
    <row r="48" spans="1:26" ht="13" x14ac:dyDescent="0.3">
      <c r="B48" s="117" t="s">
        <v>115</v>
      </c>
      <c r="C48" s="117"/>
      <c r="D48" s="117"/>
    </row>
    <row r="49" spans="1:4" ht="13" x14ac:dyDescent="0.3">
      <c r="B49" s="117" t="s">
        <v>192</v>
      </c>
      <c r="C49" s="117"/>
      <c r="D49" s="117"/>
    </row>
    <row r="51" spans="1:4" ht="13" x14ac:dyDescent="0.3">
      <c r="A51" s="2">
        <f>A47+1</f>
        <v>23</v>
      </c>
      <c r="B51" s="117" t="s">
        <v>118</v>
      </c>
    </row>
    <row r="53" spans="1:4" ht="13" x14ac:dyDescent="0.3">
      <c r="A53" s="3">
        <f>A51+1</f>
        <v>24</v>
      </c>
      <c r="B53" s="117" t="s">
        <v>254</v>
      </c>
    </row>
  </sheetData>
  <mergeCells count="2">
    <mergeCell ref="A3:B3"/>
    <mergeCell ref="B29:C29"/>
  </mergeCells>
  <pageMargins left="0.75" right="0.75" top="1" bottom="1" header="0.5" footer="0.5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view="pageBreakPreview" topLeftCell="A12" zoomScale="60" zoomScaleNormal="100" workbookViewId="0">
      <selection activeCell="C30" sqref="C30:E30"/>
    </sheetView>
  </sheetViews>
  <sheetFormatPr defaultRowHeight="12.5" x14ac:dyDescent="0.25"/>
  <cols>
    <col min="1" max="1" width="11.08984375" customWidth="1"/>
    <col min="2" max="2" width="30.90625" customWidth="1"/>
    <col min="3" max="4" width="14.08984375" customWidth="1"/>
    <col min="5" max="5" width="14.6328125" customWidth="1"/>
    <col min="6" max="6" width="2.90625" customWidth="1"/>
    <col min="7" max="7" width="13.90625" customWidth="1"/>
    <col min="8" max="8" width="32.90625" customWidth="1"/>
    <col min="9" max="9" width="14.54296875" customWidth="1"/>
    <col min="10" max="10" width="14" customWidth="1"/>
    <col min="11" max="11" width="15" customWidth="1"/>
    <col min="12" max="12" width="2.453125" customWidth="1"/>
    <col min="13" max="13" width="32.08984375" customWidth="1"/>
    <col min="14" max="14" width="15.54296875" customWidth="1"/>
    <col min="15" max="15" width="2.36328125" customWidth="1"/>
    <col min="16" max="16" width="30.36328125" style="4" customWidth="1"/>
    <col min="17" max="17" width="15.90625" style="4" customWidth="1"/>
    <col min="18" max="18" width="11.08984375" bestFit="1" customWidth="1"/>
  </cols>
  <sheetData>
    <row r="1" spans="1:18" ht="13" x14ac:dyDescent="0.3">
      <c r="B1" s="3" t="s">
        <v>493</v>
      </c>
      <c r="M1" s="3" t="s">
        <v>495</v>
      </c>
      <c r="R1" s="8"/>
    </row>
    <row r="2" spans="1:18" ht="13" x14ac:dyDescent="0.3">
      <c r="Q2" s="65" t="s">
        <v>211</v>
      </c>
    </row>
    <row r="3" spans="1:18" ht="13" x14ac:dyDescent="0.3">
      <c r="B3" s="3" t="s">
        <v>180</v>
      </c>
      <c r="H3" s="523" t="s">
        <v>386</v>
      </c>
      <c r="I3" s="523"/>
      <c r="J3" s="61"/>
      <c r="K3" s="61"/>
      <c r="M3" s="3" t="s">
        <v>57</v>
      </c>
      <c r="P3" s="65" t="s">
        <v>58</v>
      </c>
    </row>
    <row r="4" spans="1:18" ht="13" thickBot="1" x14ac:dyDescent="0.3">
      <c r="D4" s="524" t="s">
        <v>67</v>
      </c>
      <c r="E4" s="524"/>
      <c r="F4" s="134"/>
      <c r="J4" s="524" t="s">
        <v>67</v>
      </c>
      <c r="K4" s="524"/>
    </row>
    <row r="5" spans="1:18" ht="26" thickBot="1" x14ac:dyDescent="0.35">
      <c r="A5" s="133" t="s">
        <v>130</v>
      </c>
      <c r="B5" s="126" t="s">
        <v>16</v>
      </c>
      <c r="C5" s="6" t="s">
        <v>49</v>
      </c>
      <c r="D5" s="72" t="s">
        <v>65</v>
      </c>
      <c r="E5" s="73" t="s">
        <v>66</v>
      </c>
      <c r="F5" s="154"/>
      <c r="G5" s="133" t="s">
        <v>130</v>
      </c>
      <c r="H5" s="126" t="s">
        <v>17</v>
      </c>
      <c r="I5" s="6" t="s">
        <v>49</v>
      </c>
      <c r="J5" s="72" t="s">
        <v>65</v>
      </c>
      <c r="K5" s="73" t="s">
        <v>66</v>
      </c>
      <c r="M5" s="5" t="s">
        <v>16</v>
      </c>
      <c r="N5" s="6"/>
      <c r="P5" s="5" t="s">
        <v>16</v>
      </c>
      <c r="Q5" s="6"/>
    </row>
    <row r="6" spans="1:18" ht="13" thickBot="1" x14ac:dyDescent="0.3">
      <c r="A6" s="7" t="s">
        <v>131</v>
      </c>
      <c r="B6" s="127" t="s">
        <v>18</v>
      </c>
      <c r="C6" s="44">
        <f>'Működési bevételek'!E36</f>
        <v>404310000</v>
      </c>
      <c r="D6" s="75">
        <f>C6-E6</f>
        <v>399310000</v>
      </c>
      <c r="E6" s="76">
        <f>'Működési bevételek'!E18</f>
        <v>5000000</v>
      </c>
      <c r="F6" s="99"/>
      <c r="G6" s="7" t="s">
        <v>150</v>
      </c>
      <c r="H6" s="127" t="s">
        <v>19</v>
      </c>
      <c r="I6" s="50">
        <f>'Működési kiadások'!M37</f>
        <v>2480303906</v>
      </c>
      <c r="J6" s="83">
        <f>I6-K6</f>
        <v>2480303906</v>
      </c>
      <c r="K6" s="84">
        <f>'Működési kiadások'!M12</f>
        <v>0</v>
      </c>
      <c r="L6" s="8"/>
      <c r="M6" s="7" t="s">
        <v>18</v>
      </c>
      <c r="N6" s="9">
        <f>C6</f>
        <v>404310000</v>
      </c>
      <c r="O6" s="66"/>
      <c r="P6" s="10" t="s">
        <v>20</v>
      </c>
      <c r="Q6" s="64">
        <f>C13</f>
        <v>0</v>
      </c>
    </row>
    <row r="7" spans="1:18" ht="13" thickBot="1" x14ac:dyDescent="0.3">
      <c r="A7" s="7" t="s">
        <v>132</v>
      </c>
      <c r="B7" s="127" t="s">
        <v>21</v>
      </c>
      <c r="C7" s="44">
        <f>'Működési bevételek'!H10+'Működési bevételek'!E46+'Működési bevételek'!F46+'Működési bevételek'!G46+'Működési bevételek'!H46+'Működési bevételek'!I46+'Működési bevételek'!H19</f>
        <v>1755957841</v>
      </c>
      <c r="D7" s="77">
        <f>C7-E7</f>
        <v>1755957841</v>
      </c>
      <c r="E7" s="78"/>
      <c r="F7" s="99"/>
      <c r="G7" s="7" t="s">
        <v>150</v>
      </c>
      <c r="H7" s="220" t="s">
        <v>294</v>
      </c>
      <c r="I7" s="50">
        <f>'Működési kiadások'!M45</f>
        <v>83896439</v>
      </c>
      <c r="J7" s="83">
        <f>'Működési kiadások'!M22</f>
        <v>63499753</v>
      </c>
      <c r="K7" s="85">
        <f>I7-J7</f>
        <v>20396686</v>
      </c>
      <c r="L7" s="8"/>
      <c r="M7" s="7" t="s">
        <v>21</v>
      </c>
      <c r="N7" s="9">
        <f t="shared" ref="N7:N8" si="0">C7</f>
        <v>1755957841</v>
      </c>
      <c r="O7" s="66"/>
      <c r="P7" s="7" t="s">
        <v>22</v>
      </c>
      <c r="Q7" s="9">
        <f>C14</f>
        <v>50000000</v>
      </c>
    </row>
    <row r="8" spans="1:18" ht="26" thickBot="1" x14ac:dyDescent="0.35">
      <c r="A8" s="7" t="s">
        <v>167</v>
      </c>
      <c r="B8" s="130" t="s">
        <v>201</v>
      </c>
      <c r="C8" s="44">
        <f>'Működési bevételek'!I10+'Működési bevételek'!I19</f>
        <v>0</v>
      </c>
      <c r="D8" s="77">
        <v>0</v>
      </c>
      <c r="E8" s="78">
        <f>C8</f>
        <v>0</v>
      </c>
      <c r="F8" s="99"/>
      <c r="G8" s="7"/>
      <c r="H8" s="126" t="s">
        <v>24</v>
      </c>
      <c r="I8" s="49">
        <f>SUM(I6:I7)</f>
        <v>2564200345</v>
      </c>
      <c r="J8" s="49">
        <f>SUM(J6:J7)</f>
        <v>2543803659</v>
      </c>
      <c r="K8" s="11">
        <f>SUM(K6:K7)</f>
        <v>20396686</v>
      </c>
      <c r="L8" s="8"/>
      <c r="M8" s="7" t="s">
        <v>23</v>
      </c>
      <c r="N8" s="9">
        <f t="shared" si="0"/>
        <v>0</v>
      </c>
      <c r="O8" s="66"/>
      <c r="P8" s="7" t="s">
        <v>25</v>
      </c>
      <c r="Q8" s="9">
        <f>C15</f>
        <v>0</v>
      </c>
    </row>
    <row r="9" spans="1:18" ht="13.5" thickBot="1" x14ac:dyDescent="0.35">
      <c r="A9" s="7" t="s">
        <v>133</v>
      </c>
      <c r="B9" s="127" t="s">
        <v>287</v>
      </c>
      <c r="C9" s="44">
        <f>'Működési bevételek'!F19</f>
        <v>0</v>
      </c>
      <c r="D9" s="77">
        <f>C9</f>
        <v>0</v>
      </c>
      <c r="E9" s="78">
        <f>C9-D9</f>
        <v>0</v>
      </c>
      <c r="F9" s="99"/>
      <c r="G9" s="16" t="s">
        <v>151</v>
      </c>
      <c r="H9" s="126" t="s">
        <v>11</v>
      </c>
      <c r="I9" s="47">
        <f>'Felhalmozási kiadások'!I12</f>
        <v>105067496</v>
      </c>
      <c r="J9" s="74">
        <f>I9-K9</f>
        <v>105067496</v>
      </c>
      <c r="K9" s="215">
        <f>'Felhalmozási kiadások'!I14</f>
        <v>0</v>
      </c>
      <c r="L9" s="8"/>
      <c r="M9" s="7" t="s">
        <v>129</v>
      </c>
      <c r="N9" s="9">
        <f>C9+C23</f>
        <v>0</v>
      </c>
      <c r="O9" s="66"/>
      <c r="P9" s="13" t="s">
        <v>297</v>
      </c>
      <c r="Q9" s="63">
        <v>0</v>
      </c>
    </row>
    <row r="10" spans="1:18" ht="13" thickBot="1" x14ac:dyDescent="0.3">
      <c r="A10" s="90"/>
      <c r="B10" s="128"/>
      <c r="C10" s="45"/>
      <c r="D10" s="77"/>
      <c r="E10" s="78"/>
      <c r="F10" s="99"/>
      <c r="G10" s="16"/>
      <c r="H10" s="127" t="s">
        <v>27</v>
      </c>
      <c r="I10" s="51"/>
      <c r="J10" s="86"/>
      <c r="K10" s="87"/>
      <c r="L10" s="8"/>
      <c r="M10" s="13"/>
      <c r="N10" s="63"/>
      <c r="O10" s="66"/>
      <c r="P10" s="13" t="s">
        <v>298</v>
      </c>
      <c r="Q10" s="63">
        <f>C16</f>
        <v>0</v>
      </c>
    </row>
    <row r="11" spans="1:18" ht="26" thickBot="1" x14ac:dyDescent="0.35">
      <c r="A11" s="7" t="s">
        <v>134</v>
      </c>
      <c r="B11" s="129" t="s">
        <v>288</v>
      </c>
      <c r="C11" s="46">
        <v>0</v>
      </c>
      <c r="D11" s="79">
        <f>C11-E11</f>
        <v>0</v>
      </c>
      <c r="E11" s="80">
        <v>0</v>
      </c>
      <c r="F11" s="99"/>
      <c r="G11" s="16" t="s">
        <v>152</v>
      </c>
      <c r="H11" s="127" t="s">
        <v>29</v>
      </c>
      <c r="I11" s="50">
        <v>0</v>
      </c>
      <c r="J11" s="50">
        <f>I11</f>
        <v>0</v>
      </c>
      <c r="K11" s="88">
        <v>0</v>
      </c>
      <c r="L11" s="8"/>
      <c r="M11" s="14" t="s">
        <v>28</v>
      </c>
      <c r="N11" s="15">
        <f>C11</f>
        <v>0</v>
      </c>
      <c r="O11" s="66"/>
      <c r="P11" s="5" t="s">
        <v>59</v>
      </c>
      <c r="Q11" s="11">
        <f>SUM(Q6:Q10)</f>
        <v>50000000</v>
      </c>
    </row>
    <row r="12" spans="1:18" ht="26" thickBot="1" x14ac:dyDescent="0.35">
      <c r="A12" s="90"/>
      <c r="B12" s="126" t="s">
        <v>31</v>
      </c>
      <c r="C12" s="47">
        <f>SUM(C6:C11)</f>
        <v>2160267841</v>
      </c>
      <c r="D12" s="47">
        <f>SUM(D6:D11)</f>
        <v>2155267841</v>
      </c>
      <c r="E12" s="12">
        <f>SUM(E6:E11)</f>
        <v>5000000</v>
      </c>
      <c r="F12" s="140"/>
      <c r="G12" s="7" t="s">
        <v>178</v>
      </c>
      <c r="H12" s="155" t="s">
        <v>179</v>
      </c>
      <c r="I12" s="250">
        <v>0</v>
      </c>
      <c r="J12" s="251">
        <f>I12</f>
        <v>0</v>
      </c>
      <c r="K12" s="85">
        <v>0</v>
      </c>
      <c r="L12" s="8"/>
      <c r="M12" s="5" t="s">
        <v>31</v>
      </c>
      <c r="N12" s="11">
        <f>C12+C23</f>
        <v>2160267841</v>
      </c>
      <c r="O12" s="66"/>
      <c r="P12" s="5" t="s">
        <v>30</v>
      </c>
      <c r="Q12" s="11">
        <f>C19</f>
        <v>0</v>
      </c>
    </row>
    <row r="13" spans="1:18" ht="26" thickBot="1" x14ac:dyDescent="0.35">
      <c r="A13" s="7" t="s">
        <v>168</v>
      </c>
      <c r="B13" s="161" t="s">
        <v>157</v>
      </c>
      <c r="C13" s="48">
        <f>'Felhalmozási bevételek'!E12</f>
        <v>0</v>
      </c>
      <c r="D13" s="81">
        <v>0</v>
      </c>
      <c r="E13" s="95">
        <f>C13-D13</f>
        <v>0</v>
      </c>
      <c r="F13" s="99"/>
      <c r="G13" s="14" t="s">
        <v>153</v>
      </c>
      <c r="H13" s="156" t="s">
        <v>33</v>
      </c>
      <c r="I13" s="136">
        <v>0</v>
      </c>
      <c r="J13" s="137">
        <f>I13</f>
        <v>0</v>
      </c>
      <c r="K13" s="138">
        <v>0</v>
      </c>
      <c r="L13" s="8"/>
      <c r="M13" s="10" t="s">
        <v>295</v>
      </c>
      <c r="N13" s="64">
        <v>0</v>
      </c>
      <c r="O13" s="66"/>
      <c r="P13" s="5" t="s">
        <v>32</v>
      </c>
      <c r="Q13" s="11">
        <f>SUM(Q11:Q12)</f>
        <v>50000000</v>
      </c>
    </row>
    <row r="14" spans="1:18" ht="26.5" thickBot="1" x14ac:dyDescent="0.35">
      <c r="A14" s="7" t="s">
        <v>170</v>
      </c>
      <c r="B14" s="160" t="s">
        <v>22</v>
      </c>
      <c r="C14" s="44">
        <f>'Felhalmozási bevételek'!F12</f>
        <v>50000000</v>
      </c>
      <c r="D14" s="77">
        <f>'Felhalmozási bevételek'!F10</f>
        <v>50000000</v>
      </c>
      <c r="E14" s="96">
        <f>C14-D14</f>
        <v>0</v>
      </c>
      <c r="F14" s="99"/>
      <c r="G14" s="8"/>
      <c r="H14" s="141"/>
      <c r="I14" s="142"/>
      <c r="J14" s="142"/>
      <c r="K14" s="143"/>
      <c r="L14" s="8"/>
      <c r="M14" s="323" t="s">
        <v>296</v>
      </c>
      <c r="N14" s="71">
        <f>C18-Q17</f>
        <v>403932504</v>
      </c>
      <c r="O14" s="66"/>
      <c r="P14" s="7"/>
      <c r="Q14" s="64"/>
    </row>
    <row r="15" spans="1:18" ht="13.5" thickBot="1" x14ac:dyDescent="0.35">
      <c r="A15" s="7" t="s">
        <v>169</v>
      </c>
      <c r="B15" s="127" t="s">
        <v>25</v>
      </c>
      <c r="C15" s="44">
        <f>'Felhalmozási bevételek'!G12</f>
        <v>0</v>
      </c>
      <c r="D15" s="77">
        <f>C15-E15</f>
        <v>0</v>
      </c>
      <c r="E15" s="96">
        <v>0</v>
      </c>
      <c r="F15" s="99"/>
      <c r="G15" s="8"/>
      <c r="H15" s="144"/>
      <c r="I15" s="145"/>
      <c r="J15" s="145"/>
      <c r="K15" s="146"/>
      <c r="L15" s="8"/>
      <c r="M15" s="5" t="s">
        <v>60</v>
      </c>
      <c r="N15" s="11">
        <f>N12+N14</f>
        <v>2564200345</v>
      </c>
      <c r="O15" s="66"/>
      <c r="P15" s="118" t="s">
        <v>299</v>
      </c>
      <c r="Q15" s="62">
        <f>C21</f>
        <v>0</v>
      </c>
      <c r="R15" s="214"/>
    </row>
    <row r="16" spans="1:18" ht="13.5" thickBot="1" x14ac:dyDescent="0.35">
      <c r="A16" s="7" t="s">
        <v>168</v>
      </c>
      <c r="B16" s="128" t="s">
        <v>26</v>
      </c>
      <c r="C16" s="45">
        <f>'Felhalmozási bevételek'!H12</f>
        <v>0</v>
      </c>
      <c r="D16" s="82">
        <v>0</v>
      </c>
      <c r="E16" s="62">
        <f>C16</f>
        <v>0</v>
      </c>
      <c r="F16" s="99"/>
      <c r="G16" s="8"/>
      <c r="H16" s="144"/>
      <c r="I16" s="145"/>
      <c r="J16" s="145"/>
      <c r="K16" s="146"/>
      <c r="L16" s="8"/>
      <c r="M16" s="17" t="s">
        <v>17</v>
      </c>
      <c r="N16" s="68"/>
      <c r="O16" s="66"/>
      <c r="P16" s="67" t="s">
        <v>225</v>
      </c>
      <c r="Q16" s="12">
        <f>SUM(Q14:Q15)</f>
        <v>0</v>
      </c>
    </row>
    <row r="17" spans="1:19" ht="13.5" thickBot="1" x14ac:dyDescent="0.35">
      <c r="A17" s="90"/>
      <c r="B17" s="126" t="s">
        <v>34</v>
      </c>
      <c r="C17" s="47">
        <f>SUM(C13:C16)</f>
        <v>50000000</v>
      </c>
      <c r="D17" s="47">
        <f>SUM(D13:D16)</f>
        <v>50000000</v>
      </c>
      <c r="E17" s="12">
        <f>SUM(E13:E16)</f>
        <v>0</v>
      </c>
      <c r="F17" s="140"/>
      <c r="G17" s="91"/>
      <c r="H17" s="144"/>
      <c r="I17" s="145"/>
      <c r="J17" s="145"/>
      <c r="K17" s="146"/>
      <c r="L17" s="8"/>
      <c r="M17" s="18" t="s">
        <v>19</v>
      </c>
      <c r="N17" s="69">
        <f>I6</f>
        <v>2480303906</v>
      </c>
      <c r="O17" s="66"/>
      <c r="P17" s="125" t="s">
        <v>210</v>
      </c>
      <c r="Q17" s="12">
        <v>55067496</v>
      </c>
      <c r="R17" s="278">
        <f>Q17+N14</f>
        <v>459000000</v>
      </c>
    </row>
    <row r="18" spans="1:19" ht="13" thickBot="1" x14ac:dyDescent="0.3">
      <c r="A18" s="7" t="s">
        <v>135</v>
      </c>
      <c r="B18" s="128" t="s">
        <v>224</v>
      </c>
      <c r="C18" s="45">
        <f>'Működési bevételek'!K36+'Felhalmozási bevételek'!K12+'Működési bevételek'!J46</f>
        <v>459000000</v>
      </c>
      <c r="D18" s="44">
        <f>C18-E18</f>
        <v>443603314</v>
      </c>
      <c r="E18" s="410">
        <v>15396686</v>
      </c>
      <c r="F18" s="99"/>
      <c r="G18" s="91"/>
      <c r="H18" s="144"/>
      <c r="I18" s="145"/>
      <c r="J18" s="145"/>
      <c r="K18" s="146"/>
      <c r="L18" s="8"/>
      <c r="M18" s="157" t="s">
        <v>488</v>
      </c>
      <c r="N18" s="15">
        <f>I7+I12</f>
        <v>83896439</v>
      </c>
      <c r="O18" s="66"/>
      <c r="P18" s="7"/>
      <c r="Q18" s="63"/>
    </row>
    <row r="19" spans="1:19" ht="38.5" thickBot="1" x14ac:dyDescent="0.35">
      <c r="A19" s="7" t="s">
        <v>171</v>
      </c>
      <c r="B19" s="155" t="s">
        <v>202</v>
      </c>
      <c r="C19" s="46">
        <f>'Felhalmozási bevételek'!I12</f>
        <v>0</v>
      </c>
      <c r="D19" s="45">
        <v>0</v>
      </c>
      <c r="E19" s="62">
        <v>0</v>
      </c>
      <c r="F19" s="99"/>
      <c r="G19" s="8"/>
      <c r="H19" s="144"/>
      <c r="I19" s="145"/>
      <c r="J19" s="145"/>
      <c r="K19" s="146"/>
      <c r="L19" s="8"/>
      <c r="M19" s="5" t="s">
        <v>24</v>
      </c>
      <c r="N19" s="11">
        <f>SUM(N17:N18)</f>
        <v>2564200345</v>
      </c>
      <c r="O19" s="66"/>
      <c r="P19" s="5" t="s">
        <v>61</v>
      </c>
      <c r="Q19" s="11">
        <f>I9</f>
        <v>105067496</v>
      </c>
      <c r="S19" s="4"/>
    </row>
    <row r="20" spans="1:19" ht="13.5" thickBot="1" x14ac:dyDescent="0.35">
      <c r="A20" s="90"/>
      <c r="B20" s="126" t="s">
        <v>32</v>
      </c>
      <c r="C20" s="47">
        <f>C12+C18+C17</f>
        <v>2669267841</v>
      </c>
      <c r="D20" s="47">
        <f>D12+D18+D17</f>
        <v>2648871155</v>
      </c>
      <c r="E20" s="12">
        <f>E12+E18+E17</f>
        <v>20396686</v>
      </c>
      <c r="F20" s="140"/>
      <c r="G20" s="91"/>
      <c r="H20" s="144"/>
      <c r="I20" s="145"/>
      <c r="J20" s="145"/>
      <c r="K20" s="146"/>
      <c r="L20" s="8"/>
      <c r="M20" s="70"/>
      <c r="N20" s="71"/>
      <c r="O20" s="66"/>
      <c r="P20" s="7"/>
      <c r="Q20" s="64"/>
    </row>
    <row r="21" spans="1:19" ht="13.5" thickBot="1" x14ac:dyDescent="0.35">
      <c r="A21" s="7" t="s">
        <v>209</v>
      </c>
      <c r="B21" s="127" t="s">
        <v>289</v>
      </c>
      <c r="C21" s="44">
        <v>0</v>
      </c>
      <c r="D21" s="44">
        <f>C21</f>
        <v>0</v>
      </c>
      <c r="E21" s="95">
        <v>0</v>
      </c>
      <c r="F21" s="99"/>
      <c r="G21" s="8"/>
      <c r="H21" s="147"/>
      <c r="I21" s="148"/>
      <c r="J21" s="148"/>
      <c r="K21" s="149"/>
      <c r="L21" s="8"/>
      <c r="M21" s="5" t="s">
        <v>62</v>
      </c>
      <c r="N21" s="11">
        <v>0</v>
      </c>
      <c r="O21" s="66"/>
      <c r="P21" s="7"/>
      <c r="Q21" s="9"/>
    </row>
    <row r="22" spans="1:19" ht="13.5" thickBot="1" x14ac:dyDescent="0.35">
      <c r="A22" s="7" t="s">
        <v>136</v>
      </c>
      <c r="B22" s="127" t="s">
        <v>290</v>
      </c>
      <c r="C22" s="44">
        <v>0</v>
      </c>
      <c r="D22" s="44"/>
      <c r="E22" s="95"/>
      <c r="F22" s="99"/>
      <c r="G22" s="8"/>
      <c r="H22" s="147"/>
      <c r="I22" s="148"/>
      <c r="J22" s="148"/>
      <c r="K22" s="149"/>
      <c r="L22" s="8"/>
      <c r="M22" s="70"/>
      <c r="N22" s="71"/>
      <c r="O22" s="66"/>
      <c r="P22" s="13"/>
      <c r="Q22" s="63"/>
    </row>
    <row r="23" spans="1:19" ht="13.5" thickBot="1" x14ac:dyDescent="0.35">
      <c r="A23" s="7" t="s">
        <v>174</v>
      </c>
      <c r="B23" s="130" t="s">
        <v>175</v>
      </c>
      <c r="C23" s="44">
        <v>0</v>
      </c>
      <c r="D23" s="44">
        <f>C23</f>
        <v>0</v>
      </c>
      <c r="E23" s="95">
        <v>0</v>
      </c>
      <c r="F23" s="99"/>
      <c r="G23" s="8"/>
      <c r="H23" s="144"/>
      <c r="I23" s="145"/>
      <c r="J23" s="145"/>
      <c r="K23" s="146"/>
      <c r="L23" s="8"/>
      <c r="M23" s="5" t="s">
        <v>61</v>
      </c>
      <c r="N23" s="11">
        <f>SUM(N19:N22)</f>
        <v>2564200345</v>
      </c>
      <c r="O23" s="66"/>
      <c r="P23" s="5"/>
      <c r="Q23" s="11"/>
    </row>
    <row r="24" spans="1:19" ht="13.5" thickBot="1" x14ac:dyDescent="0.35">
      <c r="A24" s="90"/>
      <c r="B24" s="129"/>
      <c r="C24" s="46"/>
      <c r="D24" s="46"/>
      <c r="E24" s="95"/>
      <c r="F24" s="99"/>
      <c r="G24" s="8"/>
      <c r="H24" s="150"/>
      <c r="I24" s="145"/>
      <c r="J24" s="145"/>
      <c r="K24" s="146"/>
      <c r="L24" s="8"/>
      <c r="M24" s="70"/>
      <c r="N24" s="19"/>
      <c r="O24" s="66"/>
      <c r="P24" s="5"/>
      <c r="Q24" s="11"/>
    </row>
    <row r="25" spans="1:19" ht="13.5" thickBot="1" x14ac:dyDescent="0.35">
      <c r="A25" s="7" t="s">
        <v>176</v>
      </c>
      <c r="B25" s="126" t="s">
        <v>145</v>
      </c>
      <c r="C25" s="49">
        <f>SUM(C21:C24)</f>
        <v>0</v>
      </c>
      <c r="D25" s="49">
        <f>SUM(D21:D24)</f>
        <v>0</v>
      </c>
      <c r="E25" s="11">
        <f>SUM(E21:E24)</f>
        <v>0</v>
      </c>
      <c r="F25" s="99"/>
      <c r="G25" s="8"/>
      <c r="H25" s="144"/>
      <c r="I25" s="145"/>
      <c r="J25" s="145"/>
      <c r="K25" s="146"/>
      <c r="L25" s="8"/>
      <c r="M25" s="7"/>
      <c r="N25" s="7"/>
      <c r="O25" s="66"/>
      <c r="P25" s="5"/>
      <c r="Q25" s="11"/>
    </row>
    <row r="26" spans="1:19" ht="13.5" thickBot="1" x14ac:dyDescent="0.35">
      <c r="A26" s="90"/>
      <c r="B26" s="126"/>
      <c r="C26" s="49">
        <v>0</v>
      </c>
      <c r="D26" s="49">
        <v>0</v>
      </c>
      <c r="E26" s="11">
        <v>0</v>
      </c>
      <c r="F26" s="99"/>
      <c r="G26" s="8"/>
      <c r="H26" s="144"/>
      <c r="I26" s="145"/>
      <c r="J26" s="145"/>
      <c r="K26" s="146"/>
      <c r="L26" s="8"/>
      <c r="M26" s="7"/>
      <c r="N26" s="7"/>
      <c r="O26" s="66"/>
      <c r="P26" s="6" t="s">
        <v>63</v>
      </c>
      <c r="Q26" s="11">
        <f>Q11+Q12+Q17-Q19</f>
        <v>0</v>
      </c>
    </row>
    <row r="27" spans="1:19" ht="13.5" thickBot="1" x14ac:dyDescent="0.35">
      <c r="A27" s="90"/>
      <c r="B27" s="126" t="s">
        <v>35</v>
      </c>
      <c r="C27" s="49">
        <f>C26+C25+C20</f>
        <v>2669267841</v>
      </c>
      <c r="D27" s="49">
        <f>D20+D25+D26</f>
        <v>2648871155</v>
      </c>
      <c r="E27" s="11">
        <f>E20+E25+E26</f>
        <v>20396686</v>
      </c>
      <c r="F27" s="139"/>
      <c r="G27" s="8"/>
      <c r="H27" s="144"/>
      <c r="I27" s="145"/>
      <c r="J27" s="145"/>
      <c r="K27" s="146"/>
      <c r="L27" s="8"/>
      <c r="M27" s="6" t="s">
        <v>63</v>
      </c>
      <c r="N27" s="11">
        <f>N15-N23</f>
        <v>0</v>
      </c>
      <c r="O27" s="66"/>
    </row>
    <row r="28" spans="1:19" ht="39.5" thickBot="1" x14ac:dyDescent="0.35">
      <c r="A28" s="90"/>
      <c r="B28" s="131" t="s">
        <v>104</v>
      </c>
      <c r="C28" s="21"/>
      <c r="D28" s="114">
        <f>J30</f>
        <v>0</v>
      </c>
      <c r="E28" s="21"/>
      <c r="F28" s="139"/>
      <c r="G28" s="8"/>
      <c r="H28" s="151"/>
      <c r="I28" s="152"/>
      <c r="J28" s="152"/>
      <c r="K28" s="153"/>
      <c r="L28" s="8"/>
      <c r="N28" s="4"/>
      <c r="O28" s="66"/>
    </row>
    <row r="29" spans="1:19" ht="13.5" thickBot="1" x14ac:dyDescent="0.35">
      <c r="A29" s="90"/>
      <c r="B29" s="20"/>
      <c r="C29" s="21"/>
      <c r="D29" s="21"/>
      <c r="E29" s="21"/>
      <c r="F29" s="139"/>
      <c r="H29" s="223" t="s">
        <v>36</v>
      </c>
      <c r="I29" s="252">
        <f>I8+I9+I11+I12+I13</f>
        <v>2669267841</v>
      </c>
      <c r="J29" s="252">
        <f>J8+J9+J11+J12+J13</f>
        <v>2648871155</v>
      </c>
      <c r="K29" s="11">
        <f>K8+K9+K11+K12+K13</f>
        <v>20396686</v>
      </c>
      <c r="M29" t="s">
        <v>64</v>
      </c>
      <c r="N29" s="4">
        <v>0</v>
      </c>
      <c r="O29" s="20"/>
    </row>
    <row r="30" spans="1:19" ht="39.5" thickBot="1" x14ac:dyDescent="0.35">
      <c r="A30" s="132"/>
      <c r="B30" s="22"/>
      <c r="C30" s="278">
        <f>C27-C18</f>
        <v>2210267841</v>
      </c>
      <c r="D30" s="278">
        <f t="shared" ref="D30:E30" si="1">D27-D18</f>
        <v>2205267841</v>
      </c>
      <c r="E30" s="278">
        <f t="shared" si="1"/>
        <v>5000000</v>
      </c>
      <c r="F30" s="21"/>
      <c r="H30" s="113" t="s">
        <v>104</v>
      </c>
      <c r="J30" s="114">
        <v>0</v>
      </c>
      <c r="M30" s="4"/>
      <c r="N30" s="4"/>
    </row>
    <row r="31" spans="1:19" x14ac:dyDescent="0.25">
      <c r="E31" s="8" t="s">
        <v>64</v>
      </c>
      <c r="F31" s="4"/>
      <c r="G31" s="4">
        <f>I29-C27</f>
        <v>0</v>
      </c>
      <c r="I31" s="4"/>
      <c r="J31" s="4"/>
      <c r="K31" s="4"/>
      <c r="N31" s="4"/>
    </row>
    <row r="32" spans="1:19" x14ac:dyDescent="0.25">
      <c r="F32" s="8"/>
      <c r="H32" s="4"/>
      <c r="I32" s="8"/>
      <c r="J32" s="4"/>
    </row>
    <row r="33" spans="1:11" x14ac:dyDescent="0.25">
      <c r="A33" s="8" t="s">
        <v>494</v>
      </c>
      <c r="C33" s="91"/>
      <c r="D33" s="8"/>
      <c r="E33" s="8"/>
      <c r="F33" s="8"/>
      <c r="G33" s="91"/>
      <c r="H33" s="8"/>
    </row>
    <row r="34" spans="1:11" x14ac:dyDescent="0.25">
      <c r="C34" s="8"/>
      <c r="D34" s="8"/>
      <c r="E34" s="8"/>
      <c r="F34" s="8"/>
      <c r="G34" s="8"/>
      <c r="H34" s="91"/>
      <c r="J34" s="4"/>
    </row>
    <row r="35" spans="1:11" x14ac:dyDescent="0.25">
      <c r="C35" s="91"/>
      <c r="D35" s="91"/>
      <c r="E35" s="8"/>
      <c r="F35" s="8"/>
      <c r="G35" s="91"/>
      <c r="H35" s="91"/>
      <c r="I35" s="278">
        <f>I7+I13+I11+I12</f>
        <v>83896439</v>
      </c>
      <c r="J35" s="8"/>
    </row>
    <row r="36" spans="1:11" x14ac:dyDescent="0.25">
      <c r="C36" s="91"/>
      <c r="D36" s="91"/>
      <c r="E36" s="8"/>
      <c r="F36" s="8"/>
      <c r="G36" s="8"/>
      <c r="H36" s="91"/>
      <c r="I36" s="278">
        <f>I8+I11+I12+I13</f>
        <v>2564200345</v>
      </c>
      <c r="J36" s="8"/>
    </row>
    <row r="37" spans="1:11" x14ac:dyDescent="0.25">
      <c r="C37" s="91"/>
      <c r="D37" s="8"/>
      <c r="E37" s="8"/>
      <c r="F37" s="8"/>
      <c r="G37" s="8"/>
      <c r="H37" s="91"/>
      <c r="J37" s="8"/>
    </row>
    <row r="38" spans="1:11" x14ac:dyDescent="0.25">
      <c r="C38" s="91"/>
      <c r="D38" s="8"/>
      <c r="E38" s="8"/>
      <c r="F38" s="8"/>
      <c r="G38" s="8"/>
      <c r="H38" s="502"/>
      <c r="J38" s="8"/>
    </row>
    <row r="39" spans="1:11" x14ac:dyDescent="0.25">
      <c r="C39" s="8"/>
      <c r="D39" s="8"/>
      <c r="E39" s="8"/>
      <c r="F39" s="8"/>
      <c r="G39" s="8"/>
      <c r="H39" s="246"/>
      <c r="J39" s="8"/>
      <c r="K39" s="8"/>
    </row>
    <row r="40" spans="1:11" x14ac:dyDescent="0.25">
      <c r="C40" s="8"/>
      <c r="D40" s="8"/>
      <c r="E40" s="8"/>
      <c r="F40" s="8"/>
      <c r="G40" s="8"/>
      <c r="H40" s="8"/>
    </row>
  </sheetData>
  <mergeCells count="3">
    <mergeCell ref="H3:I3"/>
    <mergeCell ref="D4:E4"/>
    <mergeCell ref="J4:K4"/>
  </mergeCells>
  <pageMargins left="0.74803149606299213" right="0.74803149606299213" top="0.31496062992125984" bottom="0.27559055118110237" header="0.15748031496062992" footer="0.31496062992125984"/>
  <pageSetup paperSize="8" orientation="landscape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48"/>
  <sheetViews>
    <sheetView view="pageBreakPreview" zoomScale="60" zoomScaleNormal="120" workbookViewId="0">
      <selection activeCell="N1" sqref="N1:Q1048576"/>
    </sheetView>
  </sheetViews>
  <sheetFormatPr defaultRowHeight="12.5" x14ac:dyDescent="0.25"/>
  <cols>
    <col min="1" max="1" width="2.6328125" style="1" customWidth="1"/>
    <col min="2" max="2" width="2.90625" style="8" customWidth="1"/>
    <col min="3" max="3" width="9.08984375" style="8"/>
    <col min="4" max="4" width="10.08984375" style="8" customWidth="1"/>
    <col min="5" max="5" width="12.6328125" style="8" customWidth="1"/>
    <col min="6" max="6" width="16" style="8" customWidth="1"/>
    <col min="7" max="7" width="15" style="8" customWidth="1"/>
    <col min="8" max="8" width="14.90625" style="8" customWidth="1"/>
    <col min="9" max="9" width="14.54296875" style="8" customWidth="1"/>
    <col min="10" max="10" width="15.6328125" style="8" customWidth="1"/>
    <col min="11" max="11" width="15" style="8" customWidth="1"/>
    <col min="12" max="12" width="17.36328125" style="8" customWidth="1"/>
    <col min="13" max="13" width="14.36328125" style="60" customWidth="1"/>
    <col min="14" max="14" width="15.08984375" style="277" customWidth="1"/>
    <col min="15" max="16" width="13.36328125" style="277" bestFit="1" customWidth="1"/>
    <col min="17" max="17" width="11.6328125" style="277" bestFit="1" customWidth="1"/>
    <col min="18" max="40" width="9.08984375" style="8"/>
  </cols>
  <sheetData>
    <row r="1" spans="2:15" ht="15.5" x14ac:dyDescent="0.35">
      <c r="B1" s="3" t="s">
        <v>181</v>
      </c>
      <c r="C1" s="23"/>
      <c r="D1" s="24"/>
      <c r="E1" s="25"/>
      <c r="F1" s="26"/>
      <c r="G1" s="26"/>
      <c r="H1" s="26" t="s">
        <v>519</v>
      </c>
      <c r="I1" s="26"/>
      <c r="J1" s="26"/>
      <c r="K1" s="26"/>
      <c r="L1" s="26"/>
    </row>
    <row r="2" spans="2:15" ht="12.75" customHeight="1" thickBot="1" x14ac:dyDescent="0.35">
      <c r="B2" s="27"/>
      <c r="C2" s="3"/>
      <c r="D2" s="28"/>
      <c r="E2" s="29"/>
      <c r="F2" s="30"/>
      <c r="G2" s="30"/>
      <c r="H2" s="30"/>
      <c r="I2" s="31"/>
      <c r="J2" s="31"/>
      <c r="K2" s="570" t="s">
        <v>240</v>
      </c>
      <c r="L2" s="570"/>
      <c r="N2" s="278"/>
    </row>
    <row r="3" spans="2:15" ht="12.75" customHeight="1" x14ac:dyDescent="0.25">
      <c r="B3" s="534" t="s">
        <v>37</v>
      </c>
      <c r="C3" s="535"/>
      <c r="D3" s="536"/>
      <c r="E3" s="541" t="s">
        <v>119</v>
      </c>
      <c r="F3" s="525" t="s">
        <v>120</v>
      </c>
      <c r="G3" s="525" t="s">
        <v>275</v>
      </c>
      <c r="H3" s="525" t="s">
        <v>122</v>
      </c>
      <c r="I3" s="525" t="s">
        <v>199</v>
      </c>
      <c r="J3" s="525" t="s">
        <v>123</v>
      </c>
      <c r="K3" s="525" t="s">
        <v>475</v>
      </c>
      <c r="L3" s="560" t="s">
        <v>38</v>
      </c>
      <c r="N3" s="278"/>
    </row>
    <row r="4" spans="2:15" x14ac:dyDescent="0.25">
      <c r="B4" s="537"/>
      <c r="C4" s="538"/>
      <c r="D4" s="539"/>
      <c r="E4" s="542"/>
      <c r="F4" s="540"/>
      <c r="G4" s="540"/>
      <c r="H4" s="526"/>
      <c r="I4" s="526"/>
      <c r="J4" s="526"/>
      <c r="K4" s="526"/>
      <c r="L4" s="561"/>
    </row>
    <row r="5" spans="2:15" ht="36" customHeight="1" thickBot="1" x14ac:dyDescent="0.3">
      <c r="B5" s="537"/>
      <c r="C5" s="538"/>
      <c r="D5" s="539"/>
      <c r="E5" s="542"/>
      <c r="F5" s="540"/>
      <c r="G5" s="540"/>
      <c r="H5" s="526"/>
      <c r="I5" s="526"/>
      <c r="J5" s="526"/>
      <c r="K5" s="527"/>
      <c r="L5" s="561"/>
    </row>
    <row r="6" spans="2:15" ht="18" customHeight="1" x14ac:dyDescent="0.25">
      <c r="B6" s="52"/>
      <c r="C6" s="529" t="s">
        <v>251</v>
      </c>
      <c r="D6" s="530"/>
      <c r="E6" s="193">
        <v>395810000</v>
      </c>
      <c r="F6" s="196">
        <v>615349683</v>
      </c>
      <c r="G6" s="196">
        <v>677330015</v>
      </c>
      <c r="H6" s="195">
        <v>131464049</v>
      </c>
      <c r="I6" s="195">
        <v>0</v>
      </c>
      <c r="J6" s="196">
        <v>0</v>
      </c>
      <c r="K6" s="196">
        <f>90000000-19535855</f>
        <v>70464145</v>
      </c>
      <c r="L6" s="190">
        <f>SUM(E6:K6)</f>
        <v>1890417892</v>
      </c>
      <c r="M6" s="234"/>
      <c r="N6" s="278">
        <f>K6+'Felhalmozási bevételek'!K6</f>
        <v>90000000</v>
      </c>
      <c r="O6" s="278"/>
    </row>
    <row r="7" spans="2:15" ht="13" thickBot="1" x14ac:dyDescent="0.3">
      <c r="B7" s="53"/>
      <c r="C7" s="532"/>
      <c r="D7" s="533"/>
      <c r="E7" s="212"/>
      <c r="F7" s="406"/>
      <c r="G7" s="406"/>
      <c r="H7" s="212"/>
      <c r="I7" s="212"/>
      <c r="J7" s="212"/>
      <c r="K7" s="212"/>
      <c r="L7" s="205"/>
      <c r="M7" s="234"/>
    </row>
    <row r="8" spans="2:15" ht="22.25" customHeight="1" x14ac:dyDescent="0.25">
      <c r="B8" s="33"/>
      <c r="C8" s="529" t="s">
        <v>252</v>
      </c>
      <c r="D8" s="530"/>
      <c r="E8" s="194">
        <v>3500000</v>
      </c>
      <c r="F8" s="405">
        <v>259051009</v>
      </c>
      <c r="G8" s="405">
        <v>235207505</v>
      </c>
      <c r="H8" s="195">
        <v>85032500</v>
      </c>
      <c r="I8" s="195">
        <v>0</v>
      </c>
      <c r="J8" s="196">
        <v>0</v>
      </c>
      <c r="K8" s="196">
        <f>9000000-1905000</f>
        <v>7095000</v>
      </c>
      <c r="L8" s="190">
        <f>SUM(E8:K8)</f>
        <v>589886014</v>
      </c>
      <c r="M8" s="234"/>
      <c r="N8" s="278">
        <f>K8+'Felhalmozási bevételek'!K8</f>
        <v>9000000</v>
      </c>
      <c r="O8" s="278"/>
    </row>
    <row r="9" spans="2:15" ht="13" thickBot="1" x14ac:dyDescent="0.3">
      <c r="B9" s="33"/>
      <c r="C9" s="550"/>
      <c r="D9" s="551"/>
      <c r="E9" s="194"/>
      <c r="F9" s="194"/>
      <c r="G9" s="194"/>
      <c r="H9" s="194"/>
      <c r="I9" s="194"/>
      <c r="J9" s="194"/>
      <c r="K9" s="194"/>
      <c r="L9" s="191"/>
      <c r="M9" s="234"/>
    </row>
    <row r="10" spans="2:15" ht="37.5" customHeight="1" thickBot="1" x14ac:dyDescent="0.35">
      <c r="B10" s="552" t="s">
        <v>50</v>
      </c>
      <c r="C10" s="553"/>
      <c r="D10" s="554"/>
      <c r="E10" s="403">
        <f>E8+E6</f>
        <v>399310000</v>
      </c>
      <c r="F10" s="403">
        <f t="shared" ref="F10:L10" si="0">F8+F6</f>
        <v>874400692</v>
      </c>
      <c r="G10" s="403">
        <f t="shared" si="0"/>
        <v>912537520</v>
      </c>
      <c r="H10" s="403">
        <f t="shared" si="0"/>
        <v>216496549</v>
      </c>
      <c r="I10" s="403">
        <f t="shared" si="0"/>
        <v>0</v>
      </c>
      <c r="J10" s="403">
        <f t="shared" si="0"/>
        <v>0</v>
      </c>
      <c r="K10" s="403">
        <f t="shared" si="0"/>
        <v>77559145</v>
      </c>
      <c r="L10" s="404">
        <f t="shared" si="0"/>
        <v>2480303906</v>
      </c>
      <c r="M10" s="234"/>
    </row>
    <row r="11" spans="2:15" x14ac:dyDescent="0.25">
      <c r="B11" s="32"/>
      <c r="C11" s="32"/>
      <c r="D11" s="55"/>
      <c r="E11" s="56"/>
      <c r="F11" s="56"/>
      <c r="G11" s="411">
        <f>F10+G10</f>
        <v>1786938212</v>
      </c>
      <c r="H11" s="56"/>
      <c r="I11" s="56"/>
      <c r="J11" s="56"/>
      <c r="K11" s="56"/>
      <c r="L11" s="56"/>
      <c r="M11" s="234"/>
    </row>
    <row r="12" spans="2:15" ht="15.5" x14ac:dyDescent="0.35">
      <c r="B12" s="3"/>
      <c r="C12" s="23"/>
      <c r="D12" s="24"/>
      <c r="E12" s="26"/>
      <c r="F12" s="26"/>
      <c r="G12" s="57"/>
      <c r="H12" s="26"/>
      <c r="I12" s="26"/>
      <c r="J12" s="26"/>
      <c r="K12" s="26"/>
      <c r="L12" s="26"/>
    </row>
    <row r="13" spans="2:15" ht="15.5" x14ac:dyDescent="0.35">
      <c r="B13" s="3" t="s">
        <v>253</v>
      </c>
      <c r="H13" s="26" t="s">
        <v>519</v>
      </c>
      <c r="L13" s="3" t="s">
        <v>280</v>
      </c>
    </row>
    <row r="14" spans="2:15" ht="13" thickBot="1" x14ac:dyDescent="0.3"/>
    <row r="15" spans="2:15" ht="12.75" customHeight="1" x14ac:dyDescent="0.25">
      <c r="B15" s="541" t="s">
        <v>125</v>
      </c>
      <c r="C15" s="565"/>
      <c r="D15" s="565"/>
      <c r="E15" s="541" t="s">
        <v>119</v>
      </c>
      <c r="F15" s="525" t="s">
        <v>128</v>
      </c>
      <c r="G15" s="525" t="s">
        <v>121</v>
      </c>
      <c r="H15" s="525" t="s">
        <v>122</v>
      </c>
      <c r="I15" s="525" t="s">
        <v>200</v>
      </c>
      <c r="J15" s="525" t="s">
        <v>127</v>
      </c>
      <c r="K15" s="525" t="s">
        <v>476</v>
      </c>
      <c r="L15" s="560" t="s">
        <v>38</v>
      </c>
      <c r="M15" s="415"/>
    </row>
    <row r="16" spans="2:15" x14ac:dyDescent="0.25">
      <c r="B16" s="540"/>
      <c r="C16" s="540"/>
      <c r="D16" s="540"/>
      <c r="E16" s="542"/>
      <c r="F16" s="540"/>
      <c r="G16" s="540"/>
      <c r="H16" s="526"/>
      <c r="I16" s="526"/>
      <c r="J16" s="526"/>
      <c r="K16" s="526"/>
      <c r="L16" s="561"/>
      <c r="M16" s="415"/>
    </row>
    <row r="17" spans="2:15" ht="80.400000000000006" customHeight="1" thickBot="1" x14ac:dyDescent="0.3">
      <c r="B17" s="566"/>
      <c r="C17" s="566"/>
      <c r="D17" s="566"/>
      <c r="E17" s="542"/>
      <c r="F17" s="540"/>
      <c r="G17" s="540"/>
      <c r="H17" s="526"/>
      <c r="I17" s="526"/>
      <c r="J17" s="526"/>
      <c r="K17" s="527"/>
      <c r="L17" s="561"/>
      <c r="M17" s="415"/>
    </row>
    <row r="18" spans="2:15" ht="27" customHeight="1" thickBot="1" x14ac:dyDescent="0.3">
      <c r="B18" s="562" t="s">
        <v>126</v>
      </c>
      <c r="C18" s="563"/>
      <c r="D18" s="564"/>
      <c r="E18" s="195">
        <v>5000000</v>
      </c>
      <c r="F18" s="195">
        <v>0</v>
      </c>
      <c r="G18" s="195">
        <v>0</v>
      </c>
      <c r="H18" s="195">
        <v>32895849</v>
      </c>
      <c r="I18" s="195"/>
      <c r="J18" s="195"/>
      <c r="K18" s="197">
        <f>79627231-25735871</f>
        <v>53891360</v>
      </c>
      <c r="L18" s="189">
        <f>E18+F18+G18+H18+I18+J18+K18</f>
        <v>91787209</v>
      </c>
      <c r="M18" s="234"/>
      <c r="N18" s="278">
        <f>K18+'Felhalmozási bevételek'!K10</f>
        <v>79627231</v>
      </c>
      <c r="O18" s="278">
        <f>360000000-N18</f>
        <v>280372769</v>
      </c>
    </row>
    <row r="19" spans="2:15" ht="13.5" thickBot="1" x14ac:dyDescent="0.35">
      <c r="B19" s="313" t="s">
        <v>40</v>
      </c>
      <c r="C19" s="314"/>
      <c r="D19" s="314"/>
      <c r="E19" s="315">
        <f t="shared" ref="E19:L19" si="1">SUM(E18:E18)</f>
        <v>5000000</v>
      </c>
      <c r="F19" s="315">
        <f t="shared" si="1"/>
        <v>0</v>
      </c>
      <c r="G19" s="315">
        <f t="shared" si="1"/>
        <v>0</v>
      </c>
      <c r="H19" s="315">
        <f t="shared" si="1"/>
        <v>32895849</v>
      </c>
      <c r="I19" s="315">
        <f t="shared" si="1"/>
        <v>0</v>
      </c>
      <c r="J19" s="315">
        <f t="shared" si="1"/>
        <v>0</v>
      </c>
      <c r="K19" s="315">
        <f t="shared" si="1"/>
        <v>53891360</v>
      </c>
      <c r="L19" s="315">
        <f t="shared" si="1"/>
        <v>91787209</v>
      </c>
      <c r="M19" s="234"/>
    </row>
    <row r="20" spans="2:15" x14ac:dyDescent="0.25">
      <c r="E20" s="91"/>
      <c r="F20" s="91"/>
      <c r="G20" s="91"/>
      <c r="H20" s="91"/>
      <c r="I20" s="91"/>
      <c r="J20" s="91"/>
      <c r="K20" s="91"/>
      <c r="L20" s="91"/>
      <c r="M20" s="234"/>
    </row>
    <row r="21" spans="2:15" ht="13" x14ac:dyDescent="0.3">
      <c r="B21" s="3" t="s">
        <v>276</v>
      </c>
    </row>
    <row r="22" spans="2:15" ht="13.5" thickBot="1" x14ac:dyDescent="0.35">
      <c r="L22" s="3" t="s">
        <v>282</v>
      </c>
    </row>
    <row r="23" spans="2:15" x14ac:dyDescent="0.25">
      <c r="B23" s="534" t="s">
        <v>37</v>
      </c>
      <c r="C23" s="535"/>
      <c r="D23" s="536"/>
      <c r="E23" s="541" t="s">
        <v>119</v>
      </c>
      <c r="F23" s="525" t="s">
        <v>120</v>
      </c>
      <c r="G23" s="525" t="s">
        <v>275</v>
      </c>
      <c r="H23" s="525" t="s">
        <v>122</v>
      </c>
      <c r="I23" s="525" t="s">
        <v>199</v>
      </c>
      <c r="J23" s="525" t="s">
        <v>123</v>
      </c>
      <c r="K23" s="294" t="s">
        <v>53</v>
      </c>
      <c r="L23" s="560" t="s">
        <v>38</v>
      </c>
    </row>
    <row r="24" spans="2:15" x14ac:dyDescent="0.25">
      <c r="B24" s="537"/>
      <c r="C24" s="538"/>
      <c r="D24" s="539"/>
      <c r="E24" s="542"/>
      <c r="F24" s="540"/>
      <c r="G24" s="540"/>
      <c r="H24" s="526"/>
      <c r="I24" s="526"/>
      <c r="J24" s="526"/>
      <c r="K24" s="295" t="s">
        <v>54</v>
      </c>
      <c r="L24" s="561"/>
    </row>
    <row r="25" spans="2:15" ht="21.5" thickBot="1" x14ac:dyDescent="0.3">
      <c r="B25" s="537"/>
      <c r="C25" s="538"/>
      <c r="D25" s="539"/>
      <c r="E25" s="542"/>
      <c r="F25" s="540"/>
      <c r="G25" s="540"/>
      <c r="H25" s="526"/>
      <c r="I25" s="526"/>
      <c r="J25" s="526"/>
      <c r="K25" s="295" t="s">
        <v>124</v>
      </c>
      <c r="L25" s="561"/>
    </row>
    <row r="26" spans="2:15" ht="12.75" customHeight="1" x14ac:dyDescent="0.25">
      <c r="B26" s="528" t="s">
        <v>251</v>
      </c>
      <c r="C26" s="529"/>
      <c r="D26" s="530"/>
      <c r="E26" s="193">
        <f>E6</f>
        <v>395810000</v>
      </c>
      <c r="F26" s="193">
        <f t="shared" ref="F26:K26" si="2">F6</f>
        <v>615349683</v>
      </c>
      <c r="G26" s="193">
        <f t="shared" si="2"/>
        <v>677330015</v>
      </c>
      <c r="H26" s="193">
        <f t="shared" si="2"/>
        <v>131464049</v>
      </c>
      <c r="I26" s="193">
        <f t="shared" si="2"/>
        <v>0</v>
      </c>
      <c r="J26" s="193">
        <f t="shared" si="2"/>
        <v>0</v>
      </c>
      <c r="K26" s="193">
        <f t="shared" si="2"/>
        <v>70464145</v>
      </c>
      <c r="L26" s="190">
        <f>SUM(E26:K26)</f>
        <v>1890417892</v>
      </c>
    </row>
    <row r="27" spans="2:15" ht="13" thickBot="1" x14ac:dyDescent="0.3">
      <c r="B27" s="531"/>
      <c r="C27" s="532"/>
      <c r="D27" s="533"/>
      <c r="E27" s="212"/>
      <c r="F27" s="212"/>
      <c r="G27" s="212"/>
      <c r="H27" s="212"/>
      <c r="I27" s="212"/>
      <c r="J27" s="212"/>
      <c r="K27" s="212"/>
      <c r="L27" s="205"/>
    </row>
    <row r="28" spans="2:15" ht="12.75" customHeight="1" x14ac:dyDescent="0.25">
      <c r="B28" s="528" t="s">
        <v>252</v>
      </c>
      <c r="C28" s="529"/>
      <c r="D28" s="530"/>
      <c r="E28" s="194">
        <f>E8</f>
        <v>3500000</v>
      </c>
      <c r="F28" s="194">
        <f t="shared" ref="F28:L28" si="3">F8</f>
        <v>259051009</v>
      </c>
      <c r="G28" s="194">
        <f t="shared" si="3"/>
        <v>235207505</v>
      </c>
      <c r="H28" s="194">
        <f t="shared" si="3"/>
        <v>85032500</v>
      </c>
      <c r="I28" s="194">
        <f t="shared" si="3"/>
        <v>0</v>
      </c>
      <c r="J28" s="194">
        <f t="shared" si="3"/>
        <v>0</v>
      </c>
      <c r="K28" s="194">
        <f t="shared" si="3"/>
        <v>7095000</v>
      </c>
      <c r="L28" s="191">
        <f t="shared" si="3"/>
        <v>589886014</v>
      </c>
    </row>
    <row r="29" spans="2:15" ht="15" customHeight="1" thickBot="1" x14ac:dyDescent="0.3">
      <c r="B29" s="549"/>
      <c r="C29" s="550"/>
      <c r="D29" s="551"/>
      <c r="E29" s="194"/>
      <c r="F29" s="194"/>
      <c r="G29" s="194"/>
      <c r="H29" s="194"/>
      <c r="I29" s="194"/>
      <c r="J29" s="194"/>
      <c r="K29" s="194"/>
      <c r="L29" s="205"/>
    </row>
    <row r="30" spans="2:15" ht="21" customHeight="1" thickBot="1" x14ac:dyDescent="0.35">
      <c r="B30" s="552" t="s">
        <v>50</v>
      </c>
      <c r="C30" s="553"/>
      <c r="D30" s="554"/>
      <c r="E30" s="180">
        <f>E28+E26</f>
        <v>399310000</v>
      </c>
      <c r="F30" s="180">
        <f t="shared" ref="F30:L30" si="4">F28+F26</f>
        <v>874400692</v>
      </c>
      <c r="G30" s="180">
        <f t="shared" si="4"/>
        <v>912537520</v>
      </c>
      <c r="H30" s="180">
        <f t="shared" si="4"/>
        <v>216496549</v>
      </c>
      <c r="I30" s="180">
        <f t="shared" si="4"/>
        <v>0</v>
      </c>
      <c r="J30" s="180">
        <f t="shared" si="4"/>
        <v>0</v>
      </c>
      <c r="K30" s="180">
        <f t="shared" si="4"/>
        <v>77559145</v>
      </c>
      <c r="L30" s="404">
        <f t="shared" si="4"/>
        <v>2480303906</v>
      </c>
    </row>
    <row r="31" spans="2:15" x14ac:dyDescent="0.25">
      <c r="B31" s="541" t="s">
        <v>125</v>
      </c>
      <c r="C31" s="565"/>
      <c r="D31" s="565"/>
      <c r="E31" s="541" t="s">
        <v>119</v>
      </c>
      <c r="F31" s="525" t="s">
        <v>128</v>
      </c>
      <c r="G31" s="525" t="s">
        <v>121</v>
      </c>
      <c r="H31" s="525" t="s">
        <v>122</v>
      </c>
      <c r="I31" s="525" t="s">
        <v>200</v>
      </c>
      <c r="J31" s="525" t="s">
        <v>127</v>
      </c>
      <c r="K31" s="294" t="s">
        <v>53</v>
      </c>
      <c r="L31" s="560" t="s">
        <v>38</v>
      </c>
      <c r="N31" s="278"/>
    </row>
    <row r="32" spans="2:15" ht="52.5" x14ac:dyDescent="0.25">
      <c r="B32" s="540"/>
      <c r="C32" s="540"/>
      <c r="D32" s="540"/>
      <c r="E32" s="542"/>
      <c r="F32" s="540"/>
      <c r="G32" s="540"/>
      <c r="H32" s="526"/>
      <c r="I32" s="526"/>
      <c r="J32" s="526"/>
      <c r="K32" s="295" t="s">
        <v>227</v>
      </c>
      <c r="L32" s="561"/>
    </row>
    <row r="33" spans="2:42" ht="32" thickBot="1" x14ac:dyDescent="0.3">
      <c r="B33" s="566"/>
      <c r="C33" s="566"/>
      <c r="D33" s="566"/>
      <c r="E33" s="542"/>
      <c r="F33" s="540"/>
      <c r="G33" s="540"/>
      <c r="H33" s="526"/>
      <c r="I33" s="526"/>
      <c r="J33" s="526"/>
      <c r="K33" s="295" t="s">
        <v>228</v>
      </c>
      <c r="L33" s="561"/>
    </row>
    <row r="34" spans="2:42" ht="46.5" customHeight="1" thickBot="1" x14ac:dyDescent="0.3">
      <c r="B34" s="562" t="s">
        <v>279</v>
      </c>
      <c r="C34" s="563"/>
      <c r="D34" s="564"/>
      <c r="E34" s="195">
        <f>E18</f>
        <v>5000000</v>
      </c>
      <c r="F34" s="195">
        <f t="shared" ref="F34:J34" si="5">F18</f>
        <v>0</v>
      </c>
      <c r="G34" s="195">
        <f t="shared" si="5"/>
        <v>0</v>
      </c>
      <c r="H34" s="195">
        <f>H18</f>
        <v>32895849</v>
      </c>
      <c r="I34" s="195">
        <f t="shared" si="5"/>
        <v>0</v>
      </c>
      <c r="J34" s="195">
        <f t="shared" si="5"/>
        <v>0</v>
      </c>
      <c r="K34" s="195">
        <f>K18</f>
        <v>53891360</v>
      </c>
      <c r="L34" s="195">
        <f>SUM(E34:K34)</f>
        <v>91787209</v>
      </c>
    </row>
    <row r="35" spans="2:42" ht="13.5" thickBot="1" x14ac:dyDescent="0.35">
      <c r="B35" s="162" t="s">
        <v>40</v>
      </c>
      <c r="C35" s="163"/>
      <c r="D35" s="163"/>
      <c r="E35" s="198">
        <f>SUM(E34:E34)</f>
        <v>5000000</v>
      </c>
      <c r="F35" s="198">
        <f t="shared" ref="F35:L35" si="6">SUM(F34:F34)</f>
        <v>0</v>
      </c>
      <c r="G35" s="198">
        <f t="shared" si="6"/>
        <v>0</v>
      </c>
      <c r="H35" s="198">
        <f t="shared" si="6"/>
        <v>32895849</v>
      </c>
      <c r="I35" s="198">
        <f t="shared" si="6"/>
        <v>0</v>
      </c>
      <c r="J35" s="198">
        <f t="shared" si="6"/>
        <v>0</v>
      </c>
      <c r="K35" s="198">
        <f t="shared" si="6"/>
        <v>53891360</v>
      </c>
      <c r="L35" s="198">
        <f t="shared" si="6"/>
        <v>91787209</v>
      </c>
    </row>
    <row r="36" spans="2:42" ht="13.5" thickBot="1" x14ac:dyDescent="0.35">
      <c r="B36" s="313" t="s">
        <v>278</v>
      </c>
      <c r="C36" s="407"/>
      <c r="D36" s="313"/>
      <c r="E36" s="315">
        <f>E35+E30</f>
        <v>404310000</v>
      </c>
      <c r="F36" s="315">
        <f t="shared" ref="F36:L36" si="7">F35+F30</f>
        <v>874400692</v>
      </c>
      <c r="G36" s="315">
        <f t="shared" si="7"/>
        <v>912537520</v>
      </c>
      <c r="H36" s="315">
        <f t="shared" si="7"/>
        <v>249392398</v>
      </c>
      <c r="I36" s="315">
        <f t="shared" si="7"/>
        <v>0</v>
      </c>
      <c r="J36" s="315">
        <f t="shared" si="7"/>
        <v>0</v>
      </c>
      <c r="K36" s="315">
        <f t="shared" si="7"/>
        <v>131450505</v>
      </c>
      <c r="L36" s="315">
        <f t="shared" si="7"/>
        <v>2572091115</v>
      </c>
      <c r="M36" s="316"/>
      <c r="N36" s="278">
        <f>L36+'Felhalmozási bevételek'!L12</f>
        <v>2669267841</v>
      </c>
      <c r="O36" s="278"/>
      <c r="P36" s="278">
        <f>L35+L28+L26</f>
        <v>2572091115</v>
      </c>
    </row>
    <row r="37" spans="2:42" x14ac:dyDescent="0.25">
      <c r="E37" s="91"/>
      <c r="F37" s="91"/>
      <c r="G37" s="91"/>
      <c r="H37" s="91"/>
      <c r="I37" s="91"/>
      <c r="J37" s="91"/>
      <c r="K37" s="91"/>
      <c r="L37" s="91"/>
      <c r="M37" s="234"/>
      <c r="N37" s="278">
        <f>L36+'Felhalmozási bevételek'!L12</f>
        <v>2669267841</v>
      </c>
    </row>
    <row r="38" spans="2:42" ht="13" x14ac:dyDescent="0.3">
      <c r="B38" s="3" t="s">
        <v>281</v>
      </c>
      <c r="I38" s="278">
        <f>E46+F46+G46+H46+H36</f>
        <v>1687469175</v>
      </c>
      <c r="L38" s="3" t="s">
        <v>212</v>
      </c>
      <c r="M38" s="234"/>
    </row>
    <row r="39" spans="2:42" ht="13" thickBot="1" x14ac:dyDescent="0.3">
      <c r="M39" s="234"/>
    </row>
    <row r="40" spans="2:42" ht="51" customHeight="1" x14ac:dyDescent="0.25">
      <c r="B40" s="534" t="s">
        <v>37</v>
      </c>
      <c r="C40" s="555"/>
      <c r="D40" s="556"/>
      <c r="E40" s="541" t="s">
        <v>283</v>
      </c>
      <c r="F40" s="525" t="s">
        <v>284</v>
      </c>
      <c r="G40" s="525" t="s">
        <v>285</v>
      </c>
      <c r="H40" s="525" t="s">
        <v>286</v>
      </c>
      <c r="I40" s="525" t="s">
        <v>547</v>
      </c>
      <c r="J40" s="525" t="s">
        <v>545</v>
      </c>
      <c r="K40" s="525" t="s">
        <v>546</v>
      </c>
      <c r="L40" s="60"/>
      <c r="M40" s="8"/>
      <c r="AN40"/>
    </row>
    <row r="41" spans="2:42" ht="13" thickBot="1" x14ac:dyDescent="0.3">
      <c r="B41" s="557"/>
      <c r="C41" s="558"/>
      <c r="D41" s="559"/>
      <c r="E41" s="542"/>
      <c r="F41" s="527"/>
      <c r="G41" s="526"/>
      <c r="H41" s="526"/>
      <c r="I41" s="527"/>
      <c r="J41" s="526"/>
      <c r="K41" s="526"/>
      <c r="L41" s="60"/>
      <c r="M41" s="8"/>
      <c r="O41" s="279"/>
      <c r="AN41"/>
    </row>
    <row r="42" spans="2:42" x14ac:dyDescent="0.25">
      <c r="B42" s="528" t="s">
        <v>251</v>
      </c>
      <c r="C42" s="529"/>
      <c r="D42" s="530"/>
      <c r="E42" s="193">
        <f>F6</f>
        <v>615349683</v>
      </c>
      <c r="F42" s="193">
        <v>137069287</v>
      </c>
      <c r="G42" s="193">
        <v>235323517</v>
      </c>
      <c r="H42" s="195">
        <v>30050000</v>
      </c>
      <c r="I42" s="195">
        <v>48604860</v>
      </c>
      <c r="J42" s="195">
        <v>226282351</v>
      </c>
      <c r="K42" s="190">
        <f>SUM(E42:J42)</f>
        <v>1292679698</v>
      </c>
      <c r="L42" s="408">
        <v>1292679698</v>
      </c>
      <c r="M42" s="503">
        <f>L42-K42</f>
        <v>0</v>
      </c>
      <c r="AN42"/>
    </row>
    <row r="43" spans="2:42" ht="13" thickBot="1" x14ac:dyDescent="0.3">
      <c r="B43" s="531"/>
      <c r="C43" s="532"/>
      <c r="D43" s="533"/>
      <c r="E43" s="212"/>
      <c r="F43" s="212"/>
      <c r="G43" s="212"/>
      <c r="H43" s="212"/>
      <c r="I43" s="212"/>
      <c r="J43" s="212"/>
      <c r="K43" s="205"/>
      <c r="L43" s="408"/>
      <c r="M43" s="503"/>
      <c r="AN43"/>
    </row>
    <row r="44" spans="2:42" ht="13.25" customHeight="1" x14ac:dyDescent="0.25">
      <c r="B44" s="543" t="s">
        <v>252</v>
      </c>
      <c r="C44" s="544"/>
      <c r="D44" s="545"/>
      <c r="E44" s="194">
        <f>F8</f>
        <v>259051009</v>
      </c>
      <c r="F44" s="194">
        <v>64964570</v>
      </c>
      <c r="G44" s="194">
        <v>96268711</v>
      </c>
      <c r="H44" s="195">
        <v>0</v>
      </c>
      <c r="I44" s="195">
        <v>19883806</v>
      </c>
      <c r="J44" s="195">
        <v>54090418</v>
      </c>
      <c r="K44" s="190">
        <f>SUM(E44:J44)</f>
        <v>494258514</v>
      </c>
      <c r="L44" s="408">
        <v>494258514</v>
      </c>
      <c r="M44" s="503">
        <f t="shared" ref="M44:M46" si="8">L44-K44</f>
        <v>0</v>
      </c>
      <c r="AN44"/>
    </row>
    <row r="45" spans="2:42" ht="13" thickBot="1" x14ac:dyDescent="0.3">
      <c r="B45" s="546"/>
      <c r="C45" s="547"/>
      <c r="D45" s="548"/>
      <c r="E45" s="194"/>
      <c r="F45" s="194"/>
      <c r="G45" s="194"/>
      <c r="H45" s="194"/>
      <c r="I45" s="194"/>
      <c r="J45" s="194"/>
      <c r="K45" s="205"/>
      <c r="L45" s="279"/>
      <c r="M45" s="503"/>
      <c r="AN45"/>
    </row>
    <row r="46" spans="2:42" ht="13.5" thickBot="1" x14ac:dyDescent="0.35">
      <c r="B46" s="567" t="s">
        <v>40</v>
      </c>
      <c r="C46" s="568"/>
      <c r="D46" s="569"/>
      <c r="E46" s="315">
        <f>SUM(E42:E44)</f>
        <v>874400692</v>
      </c>
      <c r="F46" s="315">
        <f t="shared" ref="F46:K46" si="9">SUM(F42:F44)</f>
        <v>202033857</v>
      </c>
      <c r="G46" s="315">
        <f t="shared" si="9"/>
        <v>331592228</v>
      </c>
      <c r="H46" s="315">
        <f t="shared" si="9"/>
        <v>30050000</v>
      </c>
      <c r="I46" s="315">
        <f t="shared" si="9"/>
        <v>68488666</v>
      </c>
      <c r="J46" s="315">
        <f t="shared" si="9"/>
        <v>280372769</v>
      </c>
      <c r="K46" s="315">
        <f t="shared" si="9"/>
        <v>1786938212</v>
      </c>
      <c r="L46" s="409">
        <f>SUM(L42:L45)</f>
        <v>1786938212</v>
      </c>
      <c r="M46" s="503">
        <f t="shared" si="8"/>
        <v>0</v>
      </c>
      <c r="AO46" s="8"/>
      <c r="AP46" s="8"/>
    </row>
    <row r="47" spans="2:42" x14ac:dyDescent="0.25">
      <c r="L47" s="246"/>
    </row>
    <row r="48" spans="2:42" x14ac:dyDescent="0.25">
      <c r="B48" s="8" t="s">
        <v>544</v>
      </c>
    </row>
  </sheetData>
  <mergeCells count="54">
    <mergeCell ref="B46:D46"/>
    <mergeCell ref="K2:L2"/>
    <mergeCell ref="H15:H17"/>
    <mergeCell ref="I15:I17"/>
    <mergeCell ref="J15:J17"/>
    <mergeCell ref="L15:L17"/>
    <mergeCell ref="L3:L5"/>
    <mergeCell ref="I3:I5"/>
    <mergeCell ref="J3:J5"/>
    <mergeCell ref="H3:H5"/>
    <mergeCell ref="B18:D18"/>
    <mergeCell ref="E3:E5"/>
    <mergeCell ref="B10:D10"/>
    <mergeCell ref="C6:D7"/>
    <mergeCell ref="C8:D9"/>
    <mergeCell ref="B15:D17"/>
    <mergeCell ref="L23:L25"/>
    <mergeCell ref="B23:D25"/>
    <mergeCell ref="E23:E25"/>
    <mergeCell ref="F23:F25"/>
    <mergeCell ref="G23:G25"/>
    <mergeCell ref="H23:H25"/>
    <mergeCell ref="L31:L33"/>
    <mergeCell ref="B34:D34"/>
    <mergeCell ref="B31:D33"/>
    <mergeCell ref="E31:E33"/>
    <mergeCell ref="F31:F33"/>
    <mergeCell ref="G31:G33"/>
    <mergeCell ref="B44:D45"/>
    <mergeCell ref="G40:G41"/>
    <mergeCell ref="H40:H41"/>
    <mergeCell ref="J40:J41"/>
    <mergeCell ref="B28:D29"/>
    <mergeCell ref="B30:D30"/>
    <mergeCell ref="E40:E41"/>
    <mergeCell ref="B40:D41"/>
    <mergeCell ref="H31:H33"/>
    <mergeCell ref="I31:I33"/>
    <mergeCell ref="I40:I41"/>
    <mergeCell ref="K40:K41"/>
    <mergeCell ref="F40:F41"/>
    <mergeCell ref="K15:K17"/>
    <mergeCell ref="K3:K5"/>
    <mergeCell ref="B42:D43"/>
    <mergeCell ref="B26:D27"/>
    <mergeCell ref="J31:J33"/>
    <mergeCell ref="I23:I25"/>
    <mergeCell ref="J23:J25"/>
    <mergeCell ref="B3:D5"/>
    <mergeCell ref="F3:F5"/>
    <mergeCell ref="G3:G5"/>
    <mergeCell ref="E15:E17"/>
    <mergeCell ref="F15:F17"/>
    <mergeCell ref="G15:G17"/>
  </mergeCells>
  <pageMargins left="0.47244094488188981" right="0.23622047244094491" top="0.51181102362204722" bottom="0.35433070866141736" header="0.51181102362204722" footer="0.51181102362204722"/>
  <pageSetup paperSize="9" scale="57" orientation="landscape" r:id="rId1"/>
  <headerFooter alignWithMargins="0"/>
  <rowBreaks count="1" manualBreakCount="1">
    <brk id="19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1"/>
  <sheetViews>
    <sheetView view="pageBreakPreview" topLeftCell="B1" zoomScale="60" zoomScaleNormal="100" workbookViewId="0">
      <selection activeCell="K17" sqref="K17"/>
    </sheetView>
  </sheetViews>
  <sheetFormatPr defaultRowHeight="12.5" x14ac:dyDescent="0.25"/>
  <cols>
    <col min="1" max="1" width="20.08984375" customWidth="1"/>
    <col min="2" max="2" width="2.6328125" customWidth="1"/>
    <col min="3" max="3" width="27.453125" customWidth="1"/>
    <col min="4" max="4" width="11.453125" customWidth="1"/>
    <col min="5" max="5" width="13.90625" customWidth="1"/>
    <col min="6" max="6" width="16" customWidth="1"/>
    <col min="7" max="8" width="12.6328125" customWidth="1"/>
    <col min="9" max="10" width="13.36328125" customWidth="1"/>
    <col min="11" max="11" width="18.36328125" customWidth="1"/>
    <col min="12" max="12" width="21" customWidth="1"/>
    <col min="13" max="13" width="9.08984375" style="1"/>
    <col min="14" max="14" width="13.90625" bestFit="1" customWidth="1"/>
  </cols>
  <sheetData>
    <row r="1" spans="1:26" ht="15.5" x14ac:dyDescent="0.35">
      <c r="A1" s="8"/>
      <c r="B1" s="3" t="s">
        <v>182</v>
      </c>
      <c r="C1" s="8"/>
      <c r="D1" s="8"/>
      <c r="E1" s="8"/>
      <c r="F1" s="26" t="s">
        <v>519</v>
      </c>
      <c r="G1" s="8"/>
      <c r="H1" s="8"/>
      <c r="I1" s="8"/>
      <c r="J1" s="8"/>
      <c r="K1" s="8"/>
      <c r="L1" s="8"/>
      <c r="M1" s="60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3.5" thickBo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579" t="s">
        <v>213</v>
      </c>
      <c r="L2" s="579"/>
      <c r="M2" s="6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2.75" customHeight="1" x14ac:dyDescent="0.25">
      <c r="A3" s="565" t="s">
        <v>139</v>
      </c>
      <c r="B3" s="565" t="s">
        <v>41</v>
      </c>
      <c r="C3" s="565"/>
      <c r="D3" s="565"/>
      <c r="E3" s="536" t="s">
        <v>158</v>
      </c>
      <c r="F3" s="565" t="s">
        <v>140</v>
      </c>
      <c r="G3" s="565" t="s">
        <v>166</v>
      </c>
      <c r="H3" s="565" t="s">
        <v>138</v>
      </c>
      <c r="I3" s="229" t="s">
        <v>55</v>
      </c>
      <c r="J3" s="249" t="s">
        <v>198</v>
      </c>
      <c r="K3" s="229" t="s">
        <v>55</v>
      </c>
      <c r="L3" s="565" t="s">
        <v>38</v>
      </c>
      <c r="M3" s="60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" x14ac:dyDescent="0.25">
      <c r="A4" s="540"/>
      <c r="B4" s="540"/>
      <c r="C4" s="540"/>
      <c r="D4" s="540"/>
      <c r="E4" s="539"/>
      <c r="F4" s="540"/>
      <c r="G4" s="540"/>
      <c r="H4" s="540"/>
      <c r="I4" s="228" t="s">
        <v>98</v>
      </c>
      <c r="J4" s="248" t="s">
        <v>207</v>
      </c>
      <c r="K4" s="228" t="s">
        <v>56</v>
      </c>
      <c r="L4" s="540"/>
      <c r="M4" s="60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8.25" customHeight="1" thickBot="1" x14ac:dyDescent="0.3">
      <c r="A5" s="566"/>
      <c r="B5" s="540"/>
      <c r="C5" s="540"/>
      <c r="D5" s="540"/>
      <c r="E5" s="539"/>
      <c r="F5" s="540"/>
      <c r="G5" s="540"/>
      <c r="H5" s="540"/>
      <c r="I5" s="228" t="s">
        <v>222</v>
      </c>
      <c r="J5" s="248" t="s">
        <v>208</v>
      </c>
      <c r="K5" s="228" t="s">
        <v>137</v>
      </c>
      <c r="L5" s="540"/>
      <c r="M5" s="60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8.25" customHeight="1" x14ac:dyDescent="0.35">
      <c r="A6" s="389" t="s">
        <v>301</v>
      </c>
      <c r="B6" s="573" t="s">
        <v>471</v>
      </c>
      <c r="C6" s="574"/>
      <c r="D6" s="58" t="s">
        <v>51</v>
      </c>
      <c r="E6" s="347"/>
      <c r="F6" s="347"/>
      <c r="G6" s="347"/>
      <c r="H6" s="347"/>
      <c r="I6" s="347"/>
      <c r="J6" s="347"/>
      <c r="K6" s="402">
        <v>19535855</v>
      </c>
      <c r="L6" s="401">
        <f>SUM(E6:K6)</f>
        <v>19535855</v>
      </c>
      <c r="M6" s="60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" customHeight="1" thickBot="1" x14ac:dyDescent="0.3">
      <c r="A7" s="301"/>
      <c r="B7" s="297"/>
      <c r="C7" s="298"/>
      <c r="D7" s="299"/>
      <c r="E7" s="299"/>
      <c r="F7" s="296"/>
      <c r="G7" s="296"/>
      <c r="H7" s="296"/>
      <c r="I7" s="296"/>
      <c r="J7" s="296"/>
      <c r="K7" s="296"/>
      <c r="L7" s="296"/>
      <c r="M7" s="6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6.4" customHeight="1" x14ac:dyDescent="0.25">
      <c r="A8" s="389" t="s">
        <v>301</v>
      </c>
      <c r="B8" s="577" t="s">
        <v>472</v>
      </c>
      <c r="C8" s="578"/>
      <c r="D8" s="390" t="s">
        <v>51</v>
      </c>
      <c r="E8" s="350"/>
      <c r="F8" s="347"/>
      <c r="G8" s="347"/>
      <c r="H8" s="347"/>
      <c r="I8" s="347"/>
      <c r="J8" s="347"/>
      <c r="K8" s="401">
        <f>'[1]CSGYK 2024'!$F$78</f>
        <v>1905000</v>
      </c>
      <c r="L8" s="401">
        <f>SUM(E8:K9)</f>
        <v>1905000</v>
      </c>
      <c r="M8" s="6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" customHeight="1" thickBot="1" x14ac:dyDescent="0.3">
      <c r="A9" s="348"/>
      <c r="B9" s="351"/>
      <c r="C9" s="352"/>
      <c r="D9" s="353"/>
      <c r="E9" s="353"/>
      <c r="F9" s="349"/>
      <c r="G9" s="349"/>
      <c r="H9" s="349"/>
      <c r="I9" s="349"/>
      <c r="J9" s="349"/>
      <c r="K9" s="349"/>
      <c r="L9" s="349"/>
      <c r="M9" s="60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45" customHeight="1" x14ac:dyDescent="0.35">
      <c r="A10" s="575" t="s">
        <v>301</v>
      </c>
      <c r="B10" s="573" t="s">
        <v>548</v>
      </c>
      <c r="C10" s="574"/>
      <c r="D10" s="58" t="s">
        <v>51</v>
      </c>
      <c r="E10" s="199"/>
      <c r="F10" s="243">
        <v>50000000</v>
      </c>
      <c r="G10" s="244"/>
      <c r="H10" s="243"/>
      <c r="I10" s="243"/>
      <c r="J10" s="243"/>
      <c r="K10" s="243">
        <v>25735871</v>
      </c>
      <c r="L10" s="243">
        <f>SUM(E10:K10)</f>
        <v>75735871</v>
      </c>
      <c r="M10" s="6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" thickBot="1" x14ac:dyDescent="0.4">
      <c r="A11" s="576"/>
      <c r="B11" s="235"/>
      <c r="C11" s="236"/>
      <c r="D11" s="59"/>
      <c r="E11" s="200"/>
      <c r="F11" s="391"/>
      <c r="G11" s="392"/>
      <c r="H11" s="391"/>
      <c r="I11" s="391"/>
      <c r="J11" s="391"/>
      <c r="K11" s="391"/>
      <c r="L11" s="391"/>
      <c r="M11" s="60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" x14ac:dyDescent="0.3">
      <c r="A12" s="393"/>
      <c r="B12" s="394" t="s">
        <v>42</v>
      </c>
      <c r="C12" s="398"/>
      <c r="D12" s="399" t="s">
        <v>51</v>
      </c>
      <c r="E12" s="395">
        <f>E10+E6+E8</f>
        <v>0</v>
      </c>
      <c r="F12" s="395">
        <f t="shared" ref="F12:K12" si="0">F10+F6+F8</f>
        <v>50000000</v>
      </c>
      <c r="G12" s="395">
        <f t="shared" si="0"/>
        <v>0</v>
      </c>
      <c r="H12" s="395">
        <f t="shared" si="0"/>
        <v>0</v>
      </c>
      <c r="I12" s="395">
        <f t="shared" si="0"/>
        <v>0</v>
      </c>
      <c r="J12" s="395">
        <f t="shared" si="0"/>
        <v>0</v>
      </c>
      <c r="K12" s="395">
        <f t="shared" si="0"/>
        <v>47176726</v>
      </c>
      <c r="L12" s="395">
        <f>L10+L6+L8</f>
        <v>97176726</v>
      </c>
      <c r="M12" s="234"/>
      <c r="N12" s="91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thickBot="1" x14ac:dyDescent="0.35">
      <c r="A13" s="396"/>
      <c r="B13" s="571" t="s">
        <v>300</v>
      </c>
      <c r="C13" s="572"/>
      <c r="D13" s="400" t="s">
        <v>51</v>
      </c>
      <c r="E13" s="397">
        <f>E10</f>
        <v>0</v>
      </c>
      <c r="F13" s="397">
        <f t="shared" ref="F13:L13" si="1">F10</f>
        <v>50000000</v>
      </c>
      <c r="G13" s="397">
        <f t="shared" si="1"/>
        <v>0</v>
      </c>
      <c r="H13" s="397">
        <f t="shared" si="1"/>
        <v>0</v>
      </c>
      <c r="I13" s="397">
        <f t="shared" si="1"/>
        <v>0</v>
      </c>
      <c r="J13" s="397">
        <f t="shared" si="1"/>
        <v>0</v>
      </c>
      <c r="K13" s="397">
        <f t="shared" si="1"/>
        <v>25735871</v>
      </c>
      <c r="L13" s="397">
        <f t="shared" si="1"/>
        <v>75735871</v>
      </c>
      <c r="M13" s="60"/>
      <c r="N13" s="91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237"/>
      <c r="M14" s="60"/>
      <c r="N14" s="91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8"/>
      <c r="B15" s="37"/>
      <c r="C15" s="8"/>
      <c r="D15" s="8"/>
      <c r="E15" s="91"/>
      <c r="F15" s="8"/>
      <c r="G15" s="8"/>
      <c r="H15" s="8"/>
      <c r="I15" s="8"/>
      <c r="J15" s="8"/>
      <c r="K15" s="8"/>
      <c r="L15" s="237"/>
      <c r="M15" s="60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8"/>
      <c r="B16" s="37"/>
      <c r="C16" s="8"/>
      <c r="D16" s="8"/>
      <c r="E16" s="8"/>
      <c r="F16" s="8"/>
      <c r="G16" s="8"/>
      <c r="H16" s="8"/>
      <c r="I16" s="8"/>
      <c r="J16" s="8"/>
      <c r="K16" s="8"/>
      <c r="L16" s="237"/>
      <c r="M16" s="60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8"/>
      <c r="B17" s="37"/>
      <c r="C17" s="8"/>
      <c r="D17" s="8"/>
      <c r="E17" s="8"/>
      <c r="F17" s="8"/>
      <c r="G17" s="8"/>
      <c r="H17" s="8"/>
      <c r="I17" s="8"/>
      <c r="J17" s="8"/>
      <c r="K17" s="91"/>
      <c r="L17" s="237"/>
      <c r="M17" s="60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8"/>
      <c r="B18" s="37"/>
      <c r="C18" s="238"/>
      <c r="D18" s="8"/>
      <c r="E18" s="8"/>
      <c r="F18" s="8"/>
      <c r="G18" s="8"/>
      <c r="H18" s="8"/>
      <c r="I18" s="8"/>
      <c r="J18" s="8"/>
      <c r="K18" s="8"/>
      <c r="L18" s="237"/>
      <c r="M18" s="60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8"/>
      <c r="B19" s="37"/>
      <c r="C19" s="238"/>
      <c r="D19" s="8"/>
      <c r="E19" s="8"/>
      <c r="F19" s="8"/>
      <c r="G19" s="8"/>
      <c r="H19" s="8"/>
      <c r="I19" s="8"/>
      <c r="J19" s="8"/>
      <c r="K19" s="8"/>
      <c r="L19" s="237"/>
      <c r="M19" s="60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8"/>
      <c r="B20" s="37"/>
      <c r="C20" s="238"/>
      <c r="D20" s="8"/>
      <c r="E20" s="8"/>
      <c r="F20" s="8"/>
      <c r="G20" s="8"/>
      <c r="H20" s="8"/>
      <c r="I20" s="8"/>
      <c r="J20" s="8"/>
      <c r="K20" s="8"/>
      <c r="L20" s="8"/>
      <c r="M20" s="60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91"/>
      <c r="M21" s="6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8"/>
      <c r="B22" s="37"/>
      <c r="C22" s="8"/>
      <c r="D22" s="8"/>
      <c r="E22" s="8"/>
      <c r="F22" s="8"/>
      <c r="G22" s="8"/>
      <c r="H22" s="8"/>
      <c r="I22" s="8"/>
      <c r="J22" s="8"/>
      <c r="K22" s="8"/>
      <c r="L22" s="8"/>
      <c r="M22" s="6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91"/>
      <c r="M23" s="6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8"/>
      <c r="B24" s="37"/>
      <c r="C24" s="8"/>
      <c r="D24" s="8"/>
      <c r="E24" s="8"/>
      <c r="F24" s="8"/>
      <c r="G24" s="8"/>
      <c r="H24" s="8"/>
      <c r="I24" s="8"/>
      <c r="J24" s="8"/>
      <c r="K24" s="8"/>
      <c r="L24" s="8"/>
      <c r="M24" s="6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91"/>
      <c r="M25" s="6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6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6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6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6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6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60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6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6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6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6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6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60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60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6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60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60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60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60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60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60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60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60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60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60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60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6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60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60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60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60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60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60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6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60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60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60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60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6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60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60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60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60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60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60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60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60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60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60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</sheetData>
  <mergeCells count="13">
    <mergeCell ref="K2:L2"/>
    <mergeCell ref="L3:L5"/>
    <mergeCell ref="B3:D5"/>
    <mergeCell ref="E3:E5"/>
    <mergeCell ref="F3:F5"/>
    <mergeCell ref="G3:G5"/>
    <mergeCell ref="H3:H5"/>
    <mergeCell ref="B13:C13"/>
    <mergeCell ref="B6:C6"/>
    <mergeCell ref="A3:A5"/>
    <mergeCell ref="A10:A11"/>
    <mergeCell ref="B10:C10"/>
    <mergeCell ref="B8:C8"/>
  </mergeCells>
  <pageMargins left="0.19685039370078741" right="0.19685039370078741" top="0.39370078740157483" bottom="0.39370078740157483" header="0" footer="0"/>
  <pageSetup paperSize="8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52"/>
  <sheetViews>
    <sheetView view="pageBreakPreview" zoomScale="60" zoomScaleNormal="100" workbookViewId="0">
      <selection activeCell="O1" sqref="O1:Q1048576"/>
    </sheetView>
  </sheetViews>
  <sheetFormatPr defaultRowHeight="12.5" x14ac:dyDescent="0.25"/>
  <cols>
    <col min="1" max="1" width="2.6328125" style="1" customWidth="1"/>
    <col min="2" max="2" width="2.6328125" customWidth="1"/>
    <col min="3" max="4" width="10.08984375" customWidth="1"/>
    <col min="5" max="5" width="13.6328125" customWidth="1"/>
    <col min="6" max="11" width="12.6328125" customWidth="1"/>
    <col min="12" max="12" width="13.453125" customWidth="1"/>
    <col min="13" max="13" width="16.08984375" customWidth="1"/>
    <col min="14" max="14" width="9.08984375" style="1"/>
    <col min="15" max="15" width="12.6328125" style="279" bestFit="1" customWidth="1"/>
    <col min="16" max="16" width="12.6328125" style="277" bestFit="1" customWidth="1"/>
    <col min="17" max="17" width="15.6328125" style="277" customWidth="1"/>
    <col min="18" max="18" width="11.6328125" customWidth="1"/>
    <col min="19" max="19" width="12.54296875" customWidth="1"/>
    <col min="20" max="20" width="11.453125" customWidth="1"/>
    <col min="23" max="23" width="14.6328125" customWidth="1"/>
    <col min="24" max="24" width="14.6328125" bestFit="1" customWidth="1"/>
  </cols>
  <sheetData>
    <row r="1" spans="1:35" ht="15.5" x14ac:dyDescent="0.35">
      <c r="A1" s="60"/>
      <c r="B1" s="3" t="s">
        <v>183</v>
      </c>
      <c r="C1" s="23"/>
      <c r="D1" s="24"/>
      <c r="E1" s="25"/>
      <c r="F1" s="26"/>
      <c r="G1" s="26"/>
      <c r="H1" s="26" t="s">
        <v>519</v>
      </c>
      <c r="I1" s="26"/>
      <c r="J1" s="26"/>
      <c r="K1" s="26"/>
      <c r="L1" s="26"/>
      <c r="M1" s="26"/>
      <c r="N1" s="60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4.5" thickBot="1" x14ac:dyDescent="0.35">
      <c r="A2" s="60"/>
      <c r="B2" s="27"/>
      <c r="C2" s="3" t="s">
        <v>99</v>
      </c>
      <c r="D2" s="28"/>
      <c r="E2" s="29"/>
      <c r="F2" s="30"/>
      <c r="G2" s="30"/>
      <c r="H2" s="30"/>
      <c r="I2" s="31"/>
      <c r="J2" s="31"/>
      <c r="K2" s="31"/>
      <c r="L2" s="31"/>
      <c r="M2" s="31" t="s">
        <v>241</v>
      </c>
      <c r="N2" s="60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12.75" customHeight="1" x14ac:dyDescent="0.25">
      <c r="A3" s="60"/>
      <c r="B3" s="534" t="s">
        <v>37</v>
      </c>
      <c r="C3" s="535"/>
      <c r="D3" s="536"/>
      <c r="E3" s="541" t="s">
        <v>141</v>
      </c>
      <c r="F3" s="525" t="s">
        <v>142</v>
      </c>
      <c r="G3" s="525" t="s">
        <v>143</v>
      </c>
      <c r="H3" s="525" t="s">
        <v>195</v>
      </c>
      <c r="I3" s="525" t="s">
        <v>163</v>
      </c>
      <c r="J3" s="525" t="s">
        <v>161</v>
      </c>
      <c r="K3" s="525" t="s">
        <v>164</v>
      </c>
      <c r="L3" s="525" t="s">
        <v>144</v>
      </c>
      <c r="M3" s="560" t="s">
        <v>38</v>
      </c>
      <c r="N3" s="60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x14ac:dyDescent="0.25">
      <c r="A4" s="60"/>
      <c r="B4" s="537"/>
      <c r="C4" s="538"/>
      <c r="D4" s="539"/>
      <c r="E4" s="542"/>
      <c r="F4" s="540"/>
      <c r="G4" s="540"/>
      <c r="H4" s="526"/>
      <c r="I4" s="526"/>
      <c r="J4" s="526"/>
      <c r="K4" s="526"/>
      <c r="L4" s="526"/>
      <c r="M4" s="561"/>
      <c r="N4" s="60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ht="45" customHeight="1" thickBot="1" x14ac:dyDescent="0.3">
      <c r="A5" s="60"/>
      <c r="B5" s="581"/>
      <c r="C5" s="582"/>
      <c r="D5" s="583"/>
      <c r="E5" s="580"/>
      <c r="F5" s="566"/>
      <c r="G5" s="566"/>
      <c r="H5" s="527"/>
      <c r="I5" s="527"/>
      <c r="J5" s="527"/>
      <c r="K5" s="527"/>
      <c r="L5" s="527"/>
      <c r="M5" s="561"/>
      <c r="N5" s="6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18" customHeight="1" x14ac:dyDescent="0.3">
      <c r="A6" s="60"/>
      <c r="B6" s="52"/>
      <c r="C6" s="544" t="s">
        <v>251</v>
      </c>
      <c r="D6" s="545"/>
      <c r="E6" s="193">
        <v>1037871958</v>
      </c>
      <c r="F6" s="193">
        <v>146699343</v>
      </c>
      <c r="G6" s="193">
        <v>704846591</v>
      </c>
      <c r="H6" s="193">
        <v>0</v>
      </c>
      <c r="I6" s="193">
        <v>0</v>
      </c>
      <c r="J6" s="193">
        <v>1000000</v>
      </c>
      <c r="K6" s="193">
        <v>0</v>
      </c>
      <c r="L6" s="190">
        <v>0</v>
      </c>
      <c r="M6" s="192">
        <f>SUM(E6:L6)</f>
        <v>1890417892</v>
      </c>
      <c r="N6" s="60" t="s">
        <v>97</v>
      </c>
      <c r="P6" s="278">
        <f>M6+'Felhalmozási kiadások'!I7</f>
        <v>1909953747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3.5" thickBot="1" x14ac:dyDescent="0.35">
      <c r="A7" s="60"/>
      <c r="B7" s="53"/>
      <c r="C7" s="547"/>
      <c r="D7" s="548"/>
      <c r="E7" s="212"/>
      <c r="F7" s="212"/>
      <c r="G7" s="212"/>
      <c r="H7" s="212"/>
      <c r="I7" s="212"/>
      <c r="J7" s="212"/>
      <c r="K7" s="212"/>
      <c r="L7" s="205"/>
      <c r="M7" s="203"/>
      <c r="N7" s="60"/>
      <c r="P7" s="27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ht="19.25" customHeight="1" x14ac:dyDescent="0.3">
      <c r="A8" s="60"/>
      <c r="B8" s="52"/>
      <c r="C8" s="544" t="s">
        <v>252</v>
      </c>
      <c r="D8" s="545"/>
      <c r="E8" s="193">
        <v>471136015</v>
      </c>
      <c r="F8" s="193">
        <v>70524894</v>
      </c>
      <c r="G8" s="193">
        <v>47925105</v>
      </c>
      <c r="H8" s="193">
        <v>0</v>
      </c>
      <c r="I8" s="193">
        <v>0</v>
      </c>
      <c r="J8" s="193">
        <f>'[1]CSGYK 2024'!$F$69</f>
        <v>300000</v>
      </c>
      <c r="K8" s="193">
        <v>0</v>
      </c>
      <c r="L8" s="190">
        <v>0</v>
      </c>
      <c r="M8" s="192">
        <f>SUM(E8:L8)</f>
        <v>589886014</v>
      </c>
      <c r="N8" s="60" t="s">
        <v>97</v>
      </c>
      <c r="P8" s="278">
        <f>M8+'Felhalmozási kiadások'!I9</f>
        <v>591791014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13.5" thickBot="1" x14ac:dyDescent="0.35">
      <c r="A9" s="60"/>
      <c r="B9" s="53"/>
      <c r="C9" s="547"/>
      <c r="D9" s="548"/>
      <c r="E9" s="212"/>
      <c r="F9" s="212"/>
      <c r="G9" s="212"/>
      <c r="H9" s="212"/>
      <c r="I9" s="212"/>
      <c r="J9" s="212"/>
      <c r="K9" s="212"/>
      <c r="L9" s="205"/>
      <c r="M9" s="204"/>
      <c r="N9" s="60"/>
      <c r="P9" s="27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13" x14ac:dyDescent="0.3">
      <c r="A10" s="60"/>
      <c r="B10" s="169" t="s">
        <v>39</v>
      </c>
      <c r="C10" s="170"/>
      <c r="D10" s="171"/>
      <c r="E10" s="381">
        <f>E8+E6</f>
        <v>1509007973</v>
      </c>
      <c r="F10" s="381">
        <f t="shared" ref="F10:M10" si="0">F8+F6</f>
        <v>217224237</v>
      </c>
      <c r="G10" s="381">
        <f t="shared" si="0"/>
        <v>752771696</v>
      </c>
      <c r="H10" s="381">
        <f t="shared" si="0"/>
        <v>0</v>
      </c>
      <c r="I10" s="381">
        <f t="shared" si="0"/>
        <v>0</v>
      </c>
      <c r="J10" s="381">
        <f t="shared" si="0"/>
        <v>1300000</v>
      </c>
      <c r="K10" s="381">
        <f t="shared" si="0"/>
        <v>0</v>
      </c>
      <c r="L10" s="381">
        <f t="shared" si="0"/>
        <v>0</v>
      </c>
      <c r="M10" s="381">
        <f t="shared" si="0"/>
        <v>2480303906</v>
      </c>
      <c r="N10" s="60"/>
      <c r="O10" s="280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3" x14ac:dyDescent="0.3">
      <c r="A11" s="60"/>
      <c r="B11" s="172" t="s">
        <v>100</v>
      </c>
      <c r="C11" s="173"/>
      <c r="D11" s="174"/>
      <c r="E11" s="382">
        <f>E8+E6</f>
        <v>1509007973</v>
      </c>
      <c r="F11" s="382">
        <f t="shared" ref="F11:M11" si="1">F8+F6</f>
        <v>217224237</v>
      </c>
      <c r="G11" s="382">
        <f t="shared" si="1"/>
        <v>752771696</v>
      </c>
      <c r="H11" s="382">
        <f t="shared" si="1"/>
        <v>0</v>
      </c>
      <c r="I11" s="382">
        <f t="shared" si="1"/>
        <v>0</v>
      </c>
      <c r="J11" s="382">
        <f t="shared" si="1"/>
        <v>1300000</v>
      </c>
      <c r="K11" s="382">
        <f t="shared" si="1"/>
        <v>0</v>
      </c>
      <c r="L11" s="382">
        <f t="shared" si="1"/>
        <v>0</v>
      </c>
      <c r="M11" s="382">
        <f t="shared" si="1"/>
        <v>2480303906</v>
      </c>
      <c r="N11" s="60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3.5" thickBot="1" x14ac:dyDescent="0.35">
      <c r="A12" s="60"/>
      <c r="B12" s="175" t="s">
        <v>165</v>
      </c>
      <c r="C12" s="176"/>
      <c r="D12" s="177"/>
      <c r="E12" s="383">
        <f>E10-E11</f>
        <v>0</v>
      </c>
      <c r="F12" s="383">
        <f t="shared" ref="F12:M12" si="2">F10-F11</f>
        <v>0</v>
      </c>
      <c r="G12" s="383">
        <f t="shared" si="2"/>
        <v>0</v>
      </c>
      <c r="H12" s="383">
        <f t="shared" si="2"/>
        <v>0</v>
      </c>
      <c r="I12" s="383">
        <f t="shared" si="2"/>
        <v>0</v>
      </c>
      <c r="J12" s="383">
        <f t="shared" si="2"/>
        <v>0</v>
      </c>
      <c r="K12" s="383">
        <f t="shared" si="2"/>
        <v>0</v>
      </c>
      <c r="L12" s="383">
        <f t="shared" si="2"/>
        <v>0</v>
      </c>
      <c r="M12" s="383">
        <f t="shared" si="2"/>
        <v>0</v>
      </c>
      <c r="N12" s="60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x14ac:dyDescent="0.25">
      <c r="A13" s="60"/>
      <c r="B13" s="32"/>
      <c r="C13" s="32"/>
      <c r="D13" s="55"/>
      <c r="E13" s="56"/>
      <c r="F13" s="56"/>
      <c r="G13" s="56"/>
      <c r="H13" s="56"/>
      <c r="I13" s="56"/>
      <c r="J13" s="56"/>
      <c r="K13" s="56"/>
      <c r="L13" s="56"/>
      <c r="M13" s="56"/>
      <c r="N13" s="60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3" x14ac:dyDescent="0.3">
      <c r="A14" s="60"/>
      <c r="B14" s="3"/>
      <c r="C14" s="8"/>
      <c r="D14" s="8"/>
      <c r="E14" s="8"/>
      <c r="F14" s="8"/>
      <c r="G14" s="8"/>
      <c r="H14" s="8"/>
      <c r="I14" s="8"/>
      <c r="J14" s="8"/>
      <c r="K14" s="8"/>
      <c r="L14" s="8"/>
      <c r="M14" s="3"/>
      <c r="N14" s="60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x14ac:dyDescent="0.25">
      <c r="A15" s="60"/>
      <c r="B15" s="34"/>
      <c r="C15" s="34"/>
      <c r="D15" s="34"/>
      <c r="E15" s="35"/>
      <c r="F15" s="36"/>
      <c r="G15" s="36"/>
      <c r="H15" s="36"/>
      <c r="I15" s="38"/>
      <c r="J15" s="36"/>
      <c r="K15" s="36"/>
      <c r="L15" s="36"/>
      <c r="M15" s="36"/>
      <c r="N15" s="60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3" x14ac:dyDescent="0.3">
      <c r="A16" s="60"/>
      <c r="B16" s="3" t="s">
        <v>255</v>
      </c>
      <c r="C16" s="8"/>
      <c r="D16" s="8"/>
      <c r="E16" s="8"/>
      <c r="F16" s="8"/>
      <c r="G16" s="8"/>
      <c r="H16" s="227"/>
      <c r="I16" s="8"/>
      <c r="J16" s="8"/>
      <c r="K16" s="227" t="s">
        <v>519</v>
      </c>
      <c r="L16" s="8"/>
      <c r="M16" s="3" t="s">
        <v>377</v>
      </c>
      <c r="N16" s="60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3" thickBot="1" x14ac:dyDescent="0.3">
      <c r="A17" s="6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60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2.75" customHeight="1" x14ac:dyDescent="0.25">
      <c r="A18" s="60"/>
      <c r="B18" s="534" t="s">
        <v>146</v>
      </c>
      <c r="C18" s="535"/>
      <c r="D18" s="536"/>
      <c r="E18" s="541" t="s">
        <v>141</v>
      </c>
      <c r="F18" s="525" t="s">
        <v>142</v>
      </c>
      <c r="G18" s="525" t="s">
        <v>143</v>
      </c>
      <c r="H18" s="525" t="s">
        <v>162</v>
      </c>
      <c r="I18" s="525" t="s">
        <v>177</v>
      </c>
      <c r="J18" s="525" t="s">
        <v>161</v>
      </c>
      <c r="K18" s="525" t="s">
        <v>164</v>
      </c>
      <c r="L18" s="525" t="s">
        <v>196</v>
      </c>
      <c r="M18" s="560" t="s">
        <v>38</v>
      </c>
      <c r="N18" s="60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x14ac:dyDescent="0.25">
      <c r="A19" s="60"/>
      <c r="B19" s="537"/>
      <c r="C19" s="538"/>
      <c r="D19" s="539"/>
      <c r="E19" s="542"/>
      <c r="F19" s="540"/>
      <c r="G19" s="540"/>
      <c r="H19" s="526"/>
      <c r="I19" s="526"/>
      <c r="J19" s="526"/>
      <c r="K19" s="526"/>
      <c r="L19" s="526"/>
      <c r="M19" s="561"/>
      <c r="N19" s="60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76.5" customHeight="1" thickBot="1" x14ac:dyDescent="0.3">
      <c r="A20" s="60"/>
      <c r="B20" s="537"/>
      <c r="C20" s="538"/>
      <c r="D20" s="539"/>
      <c r="E20" s="542"/>
      <c r="F20" s="540"/>
      <c r="G20" s="540"/>
      <c r="H20" s="526"/>
      <c r="I20" s="526"/>
      <c r="J20" s="526"/>
      <c r="K20" s="526"/>
      <c r="L20" s="526"/>
      <c r="M20" s="561"/>
      <c r="N20" s="60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35.25" customHeight="1" x14ac:dyDescent="0.25">
      <c r="A21" s="60"/>
      <c r="B21" s="528" t="s">
        <v>279</v>
      </c>
      <c r="C21" s="529"/>
      <c r="D21" s="530"/>
      <c r="E21" s="217">
        <v>850000</v>
      </c>
      <c r="F21" s="217">
        <v>342186</v>
      </c>
      <c r="G21" s="216">
        <v>4754500</v>
      </c>
      <c r="H21" s="217">
        <v>13600000</v>
      </c>
      <c r="I21" s="218">
        <f>[1]Társulás!$I$23</f>
        <v>850000</v>
      </c>
      <c r="J21" s="217">
        <v>0</v>
      </c>
      <c r="K21" s="219">
        <v>0</v>
      </c>
      <c r="L21" s="217"/>
      <c r="M21" s="190">
        <f t="shared" ref="M21:M22" si="3">SUM(E21:L21)</f>
        <v>20396686</v>
      </c>
      <c r="N21" s="60" t="s">
        <v>96</v>
      </c>
      <c r="Q21" s="346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13" thickBot="1" x14ac:dyDescent="0.3">
      <c r="A22" s="60"/>
      <c r="B22" s="584"/>
      <c r="C22" s="585"/>
      <c r="D22" s="89"/>
      <c r="E22" s="206">
        <v>0</v>
      </c>
      <c r="F22" s="206">
        <v>0</v>
      </c>
      <c r="G22" s="207">
        <v>0</v>
      </c>
      <c r="H22" s="208">
        <v>0</v>
      </c>
      <c r="I22" s="209">
        <v>0</v>
      </c>
      <c r="J22" s="208">
        <v>0</v>
      </c>
      <c r="K22" s="210">
        <v>63499753</v>
      </c>
      <c r="L22" s="208"/>
      <c r="M22" s="211">
        <f t="shared" si="3"/>
        <v>63499753</v>
      </c>
      <c r="N22" s="60" t="s">
        <v>97</v>
      </c>
      <c r="O22" s="280">
        <f>M22+M21</f>
        <v>83896439</v>
      </c>
      <c r="P22" s="278">
        <f>M21+M22+'Felhalmozási kiadások'!I11</f>
        <v>167523080</v>
      </c>
      <c r="Q22" s="346"/>
      <c r="R22" s="8"/>
      <c r="S22" s="8"/>
      <c r="T22" s="8"/>
      <c r="U22" s="8"/>
      <c r="V22" s="8"/>
      <c r="W22" s="246"/>
      <c r="X22" s="246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3" x14ac:dyDescent="0.3">
      <c r="A23" s="60"/>
      <c r="B23" s="162" t="s">
        <v>40</v>
      </c>
      <c r="C23" s="163"/>
      <c r="D23" s="230" t="s">
        <v>51</v>
      </c>
      <c r="E23" s="381">
        <f t="shared" ref="E23:M23" si="4">SUM(E21:E22)</f>
        <v>850000</v>
      </c>
      <c r="F23" s="381">
        <f t="shared" si="4"/>
        <v>342186</v>
      </c>
      <c r="G23" s="381">
        <f t="shared" si="4"/>
        <v>4754500</v>
      </c>
      <c r="H23" s="381">
        <f t="shared" si="4"/>
        <v>13600000</v>
      </c>
      <c r="I23" s="381">
        <f t="shared" si="4"/>
        <v>850000</v>
      </c>
      <c r="J23" s="381">
        <f t="shared" si="4"/>
        <v>0</v>
      </c>
      <c r="K23" s="381">
        <f t="shared" si="4"/>
        <v>63499753</v>
      </c>
      <c r="L23" s="381">
        <f t="shared" si="4"/>
        <v>0</v>
      </c>
      <c r="M23" s="381">
        <f t="shared" si="4"/>
        <v>83896439</v>
      </c>
      <c r="N23" s="234"/>
      <c r="O23" s="280">
        <f>SUM(E23:L23)</f>
        <v>83896439</v>
      </c>
      <c r="P23" s="278"/>
      <c r="Q23" s="27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3" x14ac:dyDescent="0.3">
      <c r="A24" s="60"/>
      <c r="B24" s="164" t="s">
        <v>101</v>
      </c>
      <c r="C24" s="165"/>
      <c r="D24" s="166"/>
      <c r="E24" s="382">
        <f>E22</f>
        <v>0</v>
      </c>
      <c r="F24" s="382">
        <f t="shared" ref="F24:M24" si="5">F22</f>
        <v>0</v>
      </c>
      <c r="G24" s="382">
        <f t="shared" si="5"/>
        <v>0</v>
      </c>
      <c r="H24" s="382">
        <f t="shared" si="5"/>
        <v>0</v>
      </c>
      <c r="I24" s="382">
        <f t="shared" si="5"/>
        <v>0</v>
      </c>
      <c r="J24" s="382">
        <f t="shared" si="5"/>
        <v>0</v>
      </c>
      <c r="K24" s="382">
        <f t="shared" si="5"/>
        <v>63499753</v>
      </c>
      <c r="L24" s="382">
        <f t="shared" si="5"/>
        <v>0</v>
      </c>
      <c r="M24" s="382">
        <f t="shared" si="5"/>
        <v>63499753</v>
      </c>
      <c r="N24" s="234"/>
      <c r="O24" s="280"/>
      <c r="P24" s="27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ht="13" x14ac:dyDescent="0.3">
      <c r="A25" s="60"/>
      <c r="B25" s="164" t="s">
        <v>102</v>
      </c>
      <c r="C25" s="165"/>
      <c r="D25" s="166"/>
      <c r="E25" s="382">
        <f>E23-E24</f>
        <v>850000</v>
      </c>
      <c r="F25" s="382">
        <f t="shared" ref="F25:M25" si="6">F23-F24</f>
        <v>342186</v>
      </c>
      <c r="G25" s="382">
        <f t="shared" si="6"/>
        <v>4754500</v>
      </c>
      <c r="H25" s="382">
        <f t="shared" si="6"/>
        <v>13600000</v>
      </c>
      <c r="I25" s="382">
        <f t="shared" si="6"/>
        <v>850000</v>
      </c>
      <c r="J25" s="382">
        <f t="shared" si="6"/>
        <v>0</v>
      </c>
      <c r="K25" s="382">
        <f t="shared" si="6"/>
        <v>0</v>
      </c>
      <c r="L25" s="382">
        <f t="shared" si="6"/>
        <v>0</v>
      </c>
      <c r="M25" s="382">
        <f t="shared" si="6"/>
        <v>20396686</v>
      </c>
      <c r="N25" s="234"/>
      <c r="O25" s="280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ht="13.5" thickBot="1" x14ac:dyDescent="0.35">
      <c r="A26" s="60"/>
      <c r="B26" s="185" t="s">
        <v>103</v>
      </c>
      <c r="C26" s="167"/>
      <c r="D26" s="168"/>
      <c r="E26" s="383">
        <v>0</v>
      </c>
      <c r="F26" s="383">
        <v>0</v>
      </c>
      <c r="G26" s="383">
        <v>0</v>
      </c>
      <c r="H26" s="383">
        <v>0</v>
      </c>
      <c r="I26" s="383">
        <v>0</v>
      </c>
      <c r="J26" s="383">
        <v>0</v>
      </c>
      <c r="K26" s="383">
        <v>0</v>
      </c>
      <c r="L26" s="383">
        <v>0</v>
      </c>
      <c r="M26" s="383">
        <v>0</v>
      </c>
      <c r="N26" s="234"/>
      <c r="O26" s="280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x14ac:dyDescent="0.25">
      <c r="A27" s="6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60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ht="13" x14ac:dyDescent="0.3">
      <c r="B28" s="3" t="s">
        <v>376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3" t="s">
        <v>387</v>
      </c>
    </row>
    <row r="29" spans="1:35" ht="13.5" thickBot="1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3"/>
    </row>
    <row r="30" spans="1:35" x14ac:dyDescent="0.25">
      <c r="B30" s="534" t="s">
        <v>37</v>
      </c>
      <c r="C30" s="535"/>
      <c r="D30" s="536"/>
      <c r="E30" s="541" t="s">
        <v>141</v>
      </c>
      <c r="F30" s="525" t="s">
        <v>142</v>
      </c>
      <c r="G30" s="525" t="s">
        <v>143</v>
      </c>
      <c r="H30" s="525" t="s">
        <v>195</v>
      </c>
      <c r="I30" s="525" t="s">
        <v>163</v>
      </c>
      <c r="J30" s="525" t="s">
        <v>161</v>
      </c>
      <c r="K30" s="525" t="s">
        <v>164</v>
      </c>
      <c r="L30" s="525" t="s">
        <v>144</v>
      </c>
      <c r="M30" s="560" t="s">
        <v>38</v>
      </c>
    </row>
    <row r="31" spans="1:35" x14ac:dyDescent="0.25">
      <c r="B31" s="537"/>
      <c r="C31" s="538"/>
      <c r="D31" s="539"/>
      <c r="E31" s="542"/>
      <c r="F31" s="540"/>
      <c r="G31" s="540"/>
      <c r="H31" s="526"/>
      <c r="I31" s="526"/>
      <c r="J31" s="526"/>
      <c r="K31" s="526"/>
      <c r="L31" s="526"/>
      <c r="M31" s="561"/>
    </row>
    <row r="32" spans="1:35" ht="43.5" customHeight="1" thickBot="1" x14ac:dyDescent="0.3">
      <c r="B32" s="581"/>
      <c r="C32" s="582"/>
      <c r="D32" s="583"/>
      <c r="E32" s="580"/>
      <c r="F32" s="566"/>
      <c r="G32" s="566"/>
      <c r="H32" s="527"/>
      <c r="I32" s="527"/>
      <c r="J32" s="527"/>
      <c r="K32" s="527"/>
      <c r="L32" s="527"/>
      <c r="M32" s="561"/>
    </row>
    <row r="33" spans="2:13" ht="13" x14ac:dyDescent="0.3">
      <c r="B33" s="52"/>
      <c r="C33" s="529" t="s">
        <v>251</v>
      </c>
      <c r="D33" s="530"/>
      <c r="E33" s="193">
        <f>E6</f>
        <v>1037871958</v>
      </c>
      <c r="F33" s="193">
        <f t="shared" ref="F33:M33" si="7">F6</f>
        <v>146699343</v>
      </c>
      <c r="G33" s="193">
        <f t="shared" si="7"/>
        <v>704846591</v>
      </c>
      <c r="H33" s="193">
        <f t="shared" si="7"/>
        <v>0</v>
      </c>
      <c r="I33" s="193">
        <f t="shared" si="7"/>
        <v>0</v>
      </c>
      <c r="J33" s="193">
        <f t="shared" si="7"/>
        <v>1000000</v>
      </c>
      <c r="K33" s="193">
        <f t="shared" si="7"/>
        <v>0</v>
      </c>
      <c r="L33" s="193">
        <f t="shared" si="7"/>
        <v>0</v>
      </c>
      <c r="M33" s="386">
        <f t="shared" si="7"/>
        <v>1890417892</v>
      </c>
    </row>
    <row r="34" spans="2:13" ht="13.5" thickBot="1" x14ac:dyDescent="0.35">
      <c r="B34" s="53"/>
      <c r="C34" s="532"/>
      <c r="D34" s="533"/>
      <c r="E34" s="212"/>
      <c r="F34" s="212"/>
      <c r="G34" s="212"/>
      <c r="H34" s="212"/>
      <c r="I34" s="212"/>
      <c r="J34" s="212"/>
      <c r="K34" s="212"/>
      <c r="L34" s="205"/>
      <c r="M34" s="204"/>
    </row>
    <row r="35" spans="2:13" ht="13" x14ac:dyDescent="0.3">
      <c r="B35" s="52"/>
      <c r="C35" s="529" t="s">
        <v>252</v>
      </c>
      <c r="D35" s="530"/>
      <c r="E35" s="193">
        <f>E8</f>
        <v>471136015</v>
      </c>
      <c r="F35" s="193">
        <f t="shared" ref="F35:M35" si="8">F8</f>
        <v>70524894</v>
      </c>
      <c r="G35" s="193">
        <f t="shared" si="8"/>
        <v>47925105</v>
      </c>
      <c r="H35" s="193">
        <f t="shared" si="8"/>
        <v>0</v>
      </c>
      <c r="I35" s="193">
        <f t="shared" si="8"/>
        <v>0</v>
      </c>
      <c r="J35" s="193">
        <f t="shared" si="8"/>
        <v>300000</v>
      </c>
      <c r="K35" s="193">
        <f t="shared" si="8"/>
        <v>0</v>
      </c>
      <c r="L35" s="193">
        <f t="shared" si="8"/>
        <v>0</v>
      </c>
      <c r="M35" s="386">
        <f t="shared" si="8"/>
        <v>589886014</v>
      </c>
    </row>
    <row r="36" spans="2:13" ht="13.5" thickBot="1" x14ac:dyDescent="0.35">
      <c r="B36" s="53"/>
      <c r="C36" s="532"/>
      <c r="D36" s="533"/>
      <c r="E36" s="212"/>
      <c r="F36" s="212"/>
      <c r="G36" s="212"/>
      <c r="H36" s="212"/>
      <c r="I36" s="212"/>
      <c r="J36" s="212"/>
      <c r="K36" s="212"/>
      <c r="L36" s="205"/>
      <c r="M36" s="204"/>
    </row>
    <row r="37" spans="2:13" ht="13" x14ac:dyDescent="0.3">
      <c r="B37" s="169" t="s">
        <v>39</v>
      </c>
      <c r="C37" s="170"/>
      <c r="D37" s="171"/>
      <c r="E37" s="381">
        <f>E35+E33</f>
        <v>1509007973</v>
      </c>
      <c r="F37" s="381">
        <f t="shared" ref="F37:M37" si="9">F35+F33</f>
        <v>217224237</v>
      </c>
      <c r="G37" s="381">
        <f t="shared" si="9"/>
        <v>752771696</v>
      </c>
      <c r="H37" s="381">
        <f t="shared" si="9"/>
        <v>0</v>
      </c>
      <c r="I37" s="381">
        <f t="shared" si="9"/>
        <v>0</v>
      </c>
      <c r="J37" s="381">
        <f t="shared" si="9"/>
        <v>1300000</v>
      </c>
      <c r="K37" s="381">
        <f t="shared" si="9"/>
        <v>0</v>
      </c>
      <c r="L37" s="381">
        <f t="shared" si="9"/>
        <v>0</v>
      </c>
      <c r="M37" s="381">
        <f t="shared" si="9"/>
        <v>2480303906</v>
      </c>
    </row>
    <row r="38" spans="2:13" ht="13" x14ac:dyDescent="0.3">
      <c r="B38" s="172" t="s">
        <v>100</v>
      </c>
      <c r="C38" s="173"/>
      <c r="D38" s="174"/>
      <c r="E38" s="382">
        <f>E35+E33</f>
        <v>1509007973</v>
      </c>
      <c r="F38" s="382">
        <f t="shared" ref="F38:M38" si="10">F35+F33</f>
        <v>217224237</v>
      </c>
      <c r="G38" s="382">
        <f t="shared" si="10"/>
        <v>752771696</v>
      </c>
      <c r="H38" s="382">
        <f t="shared" si="10"/>
        <v>0</v>
      </c>
      <c r="I38" s="382">
        <f t="shared" si="10"/>
        <v>0</v>
      </c>
      <c r="J38" s="382">
        <f t="shared" si="10"/>
        <v>1300000</v>
      </c>
      <c r="K38" s="382">
        <f t="shared" si="10"/>
        <v>0</v>
      </c>
      <c r="L38" s="382">
        <f t="shared" si="10"/>
        <v>0</v>
      </c>
      <c r="M38" s="382">
        <f t="shared" si="10"/>
        <v>2480303906</v>
      </c>
    </row>
    <row r="39" spans="2:13" ht="13.5" thickBot="1" x14ac:dyDescent="0.35">
      <c r="B39" s="175" t="s">
        <v>165</v>
      </c>
      <c r="C39" s="176"/>
      <c r="D39" s="177"/>
      <c r="E39" s="383">
        <f>E37-E38</f>
        <v>0</v>
      </c>
      <c r="F39" s="383">
        <f t="shared" ref="F39:M39" si="11">F37-F38</f>
        <v>0</v>
      </c>
      <c r="G39" s="383">
        <f t="shared" si="11"/>
        <v>0</v>
      </c>
      <c r="H39" s="383">
        <f t="shared" si="11"/>
        <v>0</v>
      </c>
      <c r="I39" s="383">
        <f t="shared" si="11"/>
        <v>0</v>
      </c>
      <c r="J39" s="383">
        <f t="shared" si="11"/>
        <v>0</v>
      </c>
      <c r="K39" s="383">
        <f t="shared" si="11"/>
        <v>0</v>
      </c>
      <c r="L39" s="383">
        <f t="shared" si="11"/>
        <v>0</v>
      </c>
      <c r="M39" s="383">
        <f t="shared" si="11"/>
        <v>0</v>
      </c>
    </row>
    <row r="40" spans="2:13" x14ac:dyDescent="0.25">
      <c r="B40" s="534" t="s">
        <v>146</v>
      </c>
      <c r="C40" s="535"/>
      <c r="D40" s="535"/>
      <c r="E40" s="541" t="s">
        <v>141</v>
      </c>
      <c r="F40" s="525" t="s">
        <v>142</v>
      </c>
      <c r="G40" s="525" t="s">
        <v>143</v>
      </c>
      <c r="H40" s="525" t="s">
        <v>162</v>
      </c>
      <c r="I40" s="525" t="s">
        <v>177</v>
      </c>
      <c r="J40" s="525" t="s">
        <v>161</v>
      </c>
      <c r="K40" s="525" t="s">
        <v>164</v>
      </c>
      <c r="L40" s="525" t="s">
        <v>196</v>
      </c>
      <c r="M40" s="560" t="s">
        <v>38</v>
      </c>
    </row>
    <row r="41" spans="2:13" x14ac:dyDescent="0.25">
      <c r="B41" s="537"/>
      <c r="C41" s="538"/>
      <c r="D41" s="538"/>
      <c r="E41" s="542"/>
      <c r="F41" s="540"/>
      <c r="G41" s="540"/>
      <c r="H41" s="526"/>
      <c r="I41" s="526"/>
      <c r="J41" s="526"/>
      <c r="K41" s="526"/>
      <c r="L41" s="526"/>
      <c r="M41" s="561"/>
    </row>
    <row r="42" spans="2:13" ht="13" thickBot="1" x14ac:dyDescent="0.3">
      <c r="B42" s="537"/>
      <c r="C42" s="538"/>
      <c r="D42" s="538"/>
      <c r="E42" s="542"/>
      <c r="F42" s="540"/>
      <c r="G42" s="540"/>
      <c r="H42" s="526"/>
      <c r="I42" s="526"/>
      <c r="J42" s="526"/>
      <c r="K42" s="526"/>
      <c r="L42" s="526"/>
      <c r="M42" s="586"/>
    </row>
    <row r="43" spans="2:13" ht="33" customHeight="1" x14ac:dyDescent="0.25">
      <c r="B43" s="528" t="s">
        <v>279</v>
      </c>
      <c r="C43" s="529"/>
      <c r="D43" s="529"/>
      <c r="E43" s="217">
        <f>E21</f>
        <v>850000</v>
      </c>
      <c r="F43" s="217">
        <f t="shared" ref="F43:M43" si="12">F21</f>
        <v>342186</v>
      </c>
      <c r="G43" s="217">
        <f t="shared" si="12"/>
        <v>4754500</v>
      </c>
      <c r="H43" s="217">
        <f t="shared" si="12"/>
        <v>13600000</v>
      </c>
      <c r="I43" s="217">
        <f t="shared" si="12"/>
        <v>850000</v>
      </c>
      <c r="J43" s="217">
        <f t="shared" si="12"/>
        <v>0</v>
      </c>
      <c r="K43" s="217">
        <f t="shared" si="12"/>
        <v>0</v>
      </c>
      <c r="L43" s="217">
        <f t="shared" si="12"/>
        <v>0</v>
      </c>
      <c r="M43" s="217">
        <f t="shared" si="12"/>
        <v>20396686</v>
      </c>
    </row>
    <row r="44" spans="2:13" ht="13" thickBot="1" x14ac:dyDescent="0.3">
      <c r="B44" s="584"/>
      <c r="C44" s="585"/>
      <c r="D44" s="385"/>
      <c r="E44" s="206">
        <f>E22</f>
        <v>0</v>
      </c>
      <c r="F44" s="206">
        <f t="shared" ref="F44:M44" si="13">F22</f>
        <v>0</v>
      </c>
      <c r="G44" s="206">
        <f t="shared" si="13"/>
        <v>0</v>
      </c>
      <c r="H44" s="206">
        <f t="shared" si="13"/>
        <v>0</v>
      </c>
      <c r="I44" s="206">
        <f t="shared" si="13"/>
        <v>0</v>
      </c>
      <c r="J44" s="206">
        <f t="shared" si="13"/>
        <v>0</v>
      </c>
      <c r="K44" s="384">
        <f t="shared" si="13"/>
        <v>63499753</v>
      </c>
      <c r="L44" s="206">
        <f t="shared" si="13"/>
        <v>0</v>
      </c>
      <c r="M44" s="384">
        <f t="shared" si="13"/>
        <v>63499753</v>
      </c>
    </row>
    <row r="45" spans="2:13" ht="13" x14ac:dyDescent="0.3">
      <c r="B45" s="162" t="s">
        <v>40</v>
      </c>
      <c r="C45" s="163"/>
      <c r="D45" s="230" t="s">
        <v>51</v>
      </c>
      <c r="E45" s="381">
        <f t="shared" ref="E45:M45" si="14">SUM(E43:E44)</f>
        <v>850000</v>
      </c>
      <c r="F45" s="381">
        <f t="shared" si="14"/>
        <v>342186</v>
      </c>
      <c r="G45" s="381">
        <f t="shared" si="14"/>
        <v>4754500</v>
      </c>
      <c r="H45" s="381">
        <f t="shared" si="14"/>
        <v>13600000</v>
      </c>
      <c r="I45" s="381">
        <f t="shared" si="14"/>
        <v>850000</v>
      </c>
      <c r="J45" s="381">
        <f t="shared" si="14"/>
        <v>0</v>
      </c>
      <c r="K45" s="381">
        <f t="shared" si="14"/>
        <v>63499753</v>
      </c>
      <c r="L45" s="381">
        <f t="shared" si="14"/>
        <v>0</v>
      </c>
      <c r="M45" s="381">
        <f t="shared" si="14"/>
        <v>83896439</v>
      </c>
    </row>
    <row r="46" spans="2:13" ht="13" x14ac:dyDescent="0.3">
      <c r="B46" s="164" t="s">
        <v>101</v>
      </c>
      <c r="C46" s="165"/>
      <c r="D46" s="166"/>
      <c r="E46" s="382">
        <f>E44</f>
        <v>0</v>
      </c>
      <c r="F46" s="382">
        <f t="shared" ref="F46:M46" si="15">F44</f>
        <v>0</v>
      </c>
      <c r="G46" s="382">
        <f t="shared" si="15"/>
        <v>0</v>
      </c>
      <c r="H46" s="382">
        <f t="shared" si="15"/>
        <v>0</v>
      </c>
      <c r="I46" s="382">
        <f t="shared" si="15"/>
        <v>0</v>
      </c>
      <c r="J46" s="382">
        <f t="shared" si="15"/>
        <v>0</v>
      </c>
      <c r="K46" s="382">
        <f t="shared" si="15"/>
        <v>63499753</v>
      </c>
      <c r="L46" s="382">
        <f t="shared" si="15"/>
        <v>0</v>
      </c>
      <c r="M46" s="382">
        <f t="shared" si="15"/>
        <v>63499753</v>
      </c>
    </row>
    <row r="47" spans="2:13" ht="13" x14ac:dyDescent="0.3">
      <c r="B47" s="164" t="s">
        <v>102</v>
      </c>
      <c r="C47" s="165"/>
      <c r="D47" s="166"/>
      <c r="E47" s="382">
        <f>E45-E46</f>
        <v>850000</v>
      </c>
      <c r="F47" s="382">
        <f t="shared" ref="F47:M47" si="16">F45-F46</f>
        <v>342186</v>
      </c>
      <c r="G47" s="382">
        <f t="shared" si="16"/>
        <v>4754500</v>
      </c>
      <c r="H47" s="382">
        <f t="shared" si="16"/>
        <v>13600000</v>
      </c>
      <c r="I47" s="382">
        <f t="shared" si="16"/>
        <v>850000</v>
      </c>
      <c r="J47" s="382">
        <f t="shared" si="16"/>
        <v>0</v>
      </c>
      <c r="K47" s="382">
        <f t="shared" si="16"/>
        <v>0</v>
      </c>
      <c r="L47" s="382">
        <f t="shared" si="16"/>
        <v>0</v>
      </c>
      <c r="M47" s="382">
        <f t="shared" si="16"/>
        <v>20396686</v>
      </c>
    </row>
    <row r="48" spans="2:13" ht="13.5" thickBot="1" x14ac:dyDescent="0.35">
      <c r="B48" s="185" t="s">
        <v>103</v>
      </c>
      <c r="C48" s="167"/>
      <c r="D48" s="168"/>
      <c r="E48" s="383">
        <v>0</v>
      </c>
      <c r="F48" s="383">
        <v>0</v>
      </c>
      <c r="G48" s="383">
        <v>0</v>
      </c>
      <c r="H48" s="383">
        <v>0</v>
      </c>
      <c r="I48" s="383">
        <v>0</v>
      </c>
      <c r="J48" s="383">
        <v>0</v>
      </c>
      <c r="K48" s="383">
        <v>0</v>
      </c>
      <c r="L48" s="383">
        <v>0</v>
      </c>
      <c r="M48" s="383">
        <v>0</v>
      </c>
    </row>
    <row r="49" spans="2:16" ht="13" x14ac:dyDescent="0.3">
      <c r="B49" s="162" t="s">
        <v>278</v>
      </c>
      <c r="C49" s="163"/>
      <c r="D49" s="230" t="s">
        <v>51</v>
      </c>
      <c r="E49" s="381">
        <f>E45+E37</f>
        <v>1509857973</v>
      </c>
      <c r="F49" s="381">
        <f t="shared" ref="F49:M49" si="17">F45+F37</f>
        <v>217566423</v>
      </c>
      <c r="G49" s="381">
        <f t="shared" si="17"/>
        <v>757526196</v>
      </c>
      <c r="H49" s="381">
        <f t="shared" si="17"/>
        <v>13600000</v>
      </c>
      <c r="I49" s="381">
        <f t="shared" si="17"/>
        <v>850000</v>
      </c>
      <c r="J49" s="381">
        <f t="shared" si="17"/>
        <v>1300000</v>
      </c>
      <c r="K49" s="381">
        <f t="shared" si="17"/>
        <v>63499753</v>
      </c>
      <c r="L49" s="381">
        <f t="shared" si="17"/>
        <v>0</v>
      </c>
      <c r="M49" s="381">
        <f t="shared" si="17"/>
        <v>2564200345</v>
      </c>
      <c r="P49" s="278">
        <f>M49+'Felhalmozási kiadások'!I12</f>
        <v>2669267841</v>
      </c>
    </row>
    <row r="50" spans="2:16" ht="13" x14ac:dyDescent="0.3">
      <c r="B50" s="164" t="s">
        <v>101</v>
      </c>
      <c r="C50" s="165"/>
      <c r="D50" s="166"/>
      <c r="E50" s="382">
        <f>E46+E38</f>
        <v>1509007973</v>
      </c>
      <c r="F50" s="382">
        <f t="shared" ref="F50:M50" si="18">F46+F38</f>
        <v>217224237</v>
      </c>
      <c r="G50" s="382">
        <f t="shared" si="18"/>
        <v>752771696</v>
      </c>
      <c r="H50" s="382">
        <f t="shared" si="18"/>
        <v>0</v>
      </c>
      <c r="I50" s="382">
        <f t="shared" si="18"/>
        <v>0</v>
      </c>
      <c r="J50" s="382">
        <f t="shared" si="18"/>
        <v>1300000</v>
      </c>
      <c r="K50" s="382">
        <f t="shared" si="18"/>
        <v>63499753</v>
      </c>
      <c r="L50" s="382">
        <f t="shared" si="18"/>
        <v>0</v>
      </c>
      <c r="M50" s="382">
        <f t="shared" si="18"/>
        <v>2543803659</v>
      </c>
    </row>
    <row r="51" spans="2:16" ht="13" x14ac:dyDescent="0.3">
      <c r="B51" s="164" t="s">
        <v>102</v>
      </c>
      <c r="C51" s="165"/>
      <c r="D51" s="166"/>
      <c r="E51" s="382">
        <f>E49-E50</f>
        <v>850000</v>
      </c>
      <c r="F51" s="382">
        <f t="shared" ref="F51:M51" si="19">F49-F50</f>
        <v>342186</v>
      </c>
      <c r="G51" s="382">
        <f t="shared" si="19"/>
        <v>4754500</v>
      </c>
      <c r="H51" s="382">
        <f t="shared" si="19"/>
        <v>13600000</v>
      </c>
      <c r="I51" s="382">
        <f t="shared" si="19"/>
        <v>850000</v>
      </c>
      <c r="J51" s="382">
        <f t="shared" si="19"/>
        <v>0</v>
      </c>
      <c r="K51" s="382">
        <f t="shared" si="19"/>
        <v>0</v>
      </c>
      <c r="L51" s="382">
        <f t="shared" si="19"/>
        <v>0</v>
      </c>
      <c r="M51" s="382">
        <f t="shared" si="19"/>
        <v>20396686</v>
      </c>
    </row>
    <row r="52" spans="2:16" ht="13.5" thickBot="1" x14ac:dyDescent="0.35">
      <c r="B52" s="185" t="s">
        <v>103</v>
      </c>
      <c r="C52" s="167"/>
      <c r="D52" s="168"/>
      <c r="E52" s="383">
        <v>0</v>
      </c>
      <c r="F52" s="383">
        <v>0</v>
      </c>
      <c r="G52" s="383">
        <v>0</v>
      </c>
      <c r="H52" s="383">
        <v>0</v>
      </c>
      <c r="I52" s="383">
        <v>0</v>
      </c>
      <c r="J52" s="383">
        <v>0</v>
      </c>
      <c r="K52" s="383">
        <v>0</v>
      </c>
      <c r="L52" s="383">
        <v>0</v>
      </c>
      <c r="M52" s="383">
        <v>0</v>
      </c>
    </row>
  </sheetData>
  <mergeCells count="48">
    <mergeCell ref="L40:L42"/>
    <mergeCell ref="M40:M42"/>
    <mergeCell ref="B43:D43"/>
    <mergeCell ref="B44:C44"/>
    <mergeCell ref="G40:G42"/>
    <mergeCell ref="H40:H42"/>
    <mergeCell ref="I40:I42"/>
    <mergeCell ref="J40:J42"/>
    <mergeCell ref="K40:K42"/>
    <mergeCell ref="C33:D34"/>
    <mergeCell ref="C35:D36"/>
    <mergeCell ref="B40:D42"/>
    <mergeCell ref="E40:E42"/>
    <mergeCell ref="F40:F42"/>
    <mergeCell ref="I30:I32"/>
    <mergeCell ref="J30:J32"/>
    <mergeCell ref="K30:K32"/>
    <mergeCell ref="L30:L32"/>
    <mergeCell ref="M30:M32"/>
    <mergeCell ref="H18:H20"/>
    <mergeCell ref="F18:F20"/>
    <mergeCell ref="B30:D32"/>
    <mergeCell ref="E30:E32"/>
    <mergeCell ref="F30:F32"/>
    <mergeCell ref="G30:G32"/>
    <mergeCell ref="H30:H32"/>
    <mergeCell ref="B3:D5"/>
    <mergeCell ref="B18:D20"/>
    <mergeCell ref="B21:D21"/>
    <mergeCell ref="B22:C22"/>
    <mergeCell ref="C6:D7"/>
    <mergeCell ref="C8:D9"/>
    <mergeCell ref="E3:E5"/>
    <mergeCell ref="M3:M5"/>
    <mergeCell ref="I3:I5"/>
    <mergeCell ref="J18:J20"/>
    <mergeCell ref="K18:K20"/>
    <mergeCell ref="L18:L20"/>
    <mergeCell ref="M18:M20"/>
    <mergeCell ref="K3:K5"/>
    <mergeCell ref="L3:L5"/>
    <mergeCell ref="J3:J5"/>
    <mergeCell ref="I18:I20"/>
    <mergeCell ref="F3:F5"/>
    <mergeCell ref="G3:G5"/>
    <mergeCell ref="H3:H5"/>
    <mergeCell ref="E18:E20"/>
    <mergeCell ref="G18:G20"/>
  </mergeCells>
  <pageMargins left="0.19685039370078741" right="0.23622047244094491" top="0.47244094488188981" bottom="0.55118110236220474" header="0.51181102362204722" footer="0.51181102362204722"/>
  <pageSetup paperSize="8" scale="90" fitToWidth="0" orientation="landscape" r:id="rId1"/>
  <headerFooter alignWithMargins="0"/>
  <rowBreaks count="1" manualBreakCount="1">
    <brk id="26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4"/>
  <sheetViews>
    <sheetView view="pageBreakPreview" zoomScale="60" zoomScaleNormal="100" workbookViewId="0">
      <selection activeCell="I12" sqref="I12"/>
    </sheetView>
  </sheetViews>
  <sheetFormatPr defaultRowHeight="12.5" x14ac:dyDescent="0.25"/>
  <cols>
    <col min="1" max="1" width="2.6328125" customWidth="1"/>
    <col min="2" max="2" width="7.453125" style="1" customWidth="1"/>
    <col min="3" max="3" width="20.6328125" style="1" customWidth="1"/>
    <col min="4" max="4" width="11.453125" style="1" customWidth="1"/>
    <col min="5" max="5" width="17.90625" style="1" customWidth="1"/>
    <col min="6" max="6" width="15.36328125" style="1" customWidth="1"/>
    <col min="7" max="7" width="12.6328125" style="1" customWidth="1"/>
    <col min="8" max="8" width="17.453125" style="1" customWidth="1"/>
    <col min="9" max="9" width="16.54296875" style="1" customWidth="1"/>
    <col min="11" max="11" width="17.54296875" style="1" customWidth="1"/>
    <col min="12" max="12" width="14.6328125" style="1" customWidth="1"/>
    <col min="13" max="13" width="17.54296875" style="1" bestFit="1" customWidth="1"/>
    <col min="14" max="14" width="11.08984375" style="1" bestFit="1" customWidth="1"/>
    <col min="15" max="15" width="13.36328125" style="1" customWidth="1"/>
    <col min="16" max="16" width="10" style="1" bestFit="1" customWidth="1"/>
    <col min="17" max="17" width="9.08984375" style="1"/>
    <col min="18" max="18" width="10" style="1" bestFit="1" customWidth="1"/>
    <col min="19" max="19" width="9.08984375" style="1"/>
  </cols>
  <sheetData>
    <row r="1" spans="1:25" ht="13" x14ac:dyDescent="0.3">
      <c r="A1" s="8"/>
      <c r="B1" s="2" t="s">
        <v>184</v>
      </c>
      <c r="C1" s="60"/>
      <c r="D1" s="60"/>
      <c r="E1" s="60"/>
      <c r="F1" s="60"/>
      <c r="G1" s="60"/>
      <c r="H1" s="60"/>
      <c r="I1" s="60"/>
      <c r="J1" s="8"/>
      <c r="K1" s="60"/>
      <c r="L1" s="60"/>
      <c r="M1" s="60"/>
      <c r="N1" s="60"/>
      <c r="O1" s="60"/>
      <c r="P1" s="60"/>
      <c r="Q1" s="60"/>
      <c r="R1" s="60"/>
    </row>
    <row r="2" spans="1:25" ht="16" thickBot="1" x14ac:dyDescent="0.4">
      <c r="A2" s="8"/>
      <c r="B2" s="60"/>
      <c r="C2" s="60"/>
      <c r="D2" s="60"/>
      <c r="E2" s="60"/>
      <c r="F2" s="26" t="s">
        <v>519</v>
      </c>
      <c r="G2" s="60"/>
      <c r="H2" s="601" t="s">
        <v>214</v>
      </c>
      <c r="I2" s="601"/>
      <c r="J2" s="8"/>
      <c r="K2" s="60"/>
      <c r="L2" s="60"/>
      <c r="M2" s="60"/>
      <c r="N2" s="60"/>
      <c r="O2" s="60"/>
      <c r="P2" s="60"/>
      <c r="Q2" s="60"/>
      <c r="R2" s="60"/>
    </row>
    <row r="3" spans="1:25" x14ac:dyDescent="0.25">
      <c r="A3" s="8"/>
      <c r="B3" s="602" t="s">
        <v>146</v>
      </c>
      <c r="C3" s="602"/>
      <c r="D3" s="602"/>
      <c r="E3" s="604" t="s">
        <v>147</v>
      </c>
      <c r="F3" s="602" t="s">
        <v>148</v>
      </c>
      <c r="G3" s="602" t="s">
        <v>149</v>
      </c>
      <c r="H3" s="602" t="s">
        <v>197</v>
      </c>
      <c r="I3" s="602" t="s">
        <v>38</v>
      </c>
      <c r="J3" s="8"/>
      <c r="K3" s="60"/>
      <c r="L3" s="60"/>
      <c r="M3" s="60"/>
      <c r="N3" s="60"/>
      <c r="O3" s="60"/>
      <c r="P3" s="60"/>
      <c r="Q3" s="60"/>
      <c r="R3" s="60"/>
    </row>
    <row r="4" spans="1:25" x14ac:dyDescent="0.25">
      <c r="A4" s="8"/>
      <c r="B4" s="603"/>
      <c r="C4" s="603"/>
      <c r="D4" s="603"/>
      <c r="E4" s="605"/>
      <c r="F4" s="603"/>
      <c r="G4" s="603"/>
      <c r="H4" s="603"/>
      <c r="I4" s="603"/>
      <c r="J4" s="8"/>
      <c r="K4" s="60"/>
      <c r="L4" s="60"/>
      <c r="M4" s="60"/>
      <c r="N4" s="60"/>
      <c r="O4" s="60"/>
      <c r="P4" s="60"/>
      <c r="Q4" s="60"/>
      <c r="R4" s="60"/>
      <c r="T4" s="1"/>
      <c r="U4" s="1"/>
      <c r="V4" s="1"/>
      <c r="W4" s="1"/>
      <c r="X4" s="1"/>
      <c r="Y4" s="1"/>
    </row>
    <row r="5" spans="1:25" ht="51.75" customHeight="1" thickBot="1" x14ac:dyDescent="0.3">
      <c r="A5" s="8"/>
      <c r="B5" s="603"/>
      <c r="C5" s="603"/>
      <c r="D5" s="603"/>
      <c r="E5" s="605"/>
      <c r="F5" s="603"/>
      <c r="G5" s="603"/>
      <c r="H5" s="603"/>
      <c r="I5" s="603"/>
      <c r="J5" s="8"/>
      <c r="K5" s="60"/>
      <c r="L5" s="60"/>
      <c r="M5" s="60"/>
      <c r="N5" s="60"/>
      <c r="O5" s="60"/>
      <c r="P5" s="60"/>
      <c r="Q5" s="60"/>
      <c r="R5" s="60"/>
      <c r="T5" s="1"/>
      <c r="U5" s="1"/>
      <c r="V5" s="1"/>
      <c r="W5" s="1"/>
      <c r="X5" s="1"/>
      <c r="Y5" s="1"/>
    </row>
    <row r="6" spans="1:25" ht="45" customHeight="1" x14ac:dyDescent="0.25">
      <c r="A6" s="8"/>
      <c r="B6" s="589" t="s">
        <v>542</v>
      </c>
      <c r="C6" s="590"/>
      <c r="D6" s="591"/>
      <c r="E6" s="232"/>
      <c r="F6" s="231"/>
      <c r="G6" s="231"/>
      <c r="H6" s="221"/>
      <c r="I6" s="231"/>
      <c r="J6" s="8"/>
      <c r="K6" s="60"/>
      <c r="L6" s="234"/>
      <c r="M6" s="60"/>
      <c r="N6" s="60"/>
      <c r="O6" s="60"/>
      <c r="P6" s="60"/>
      <c r="Q6" s="60"/>
      <c r="R6" s="60"/>
      <c r="T6" s="1"/>
      <c r="U6" s="1"/>
      <c r="V6" s="1"/>
      <c r="W6" s="1"/>
      <c r="X6" s="1"/>
      <c r="Y6" s="1"/>
    </row>
    <row r="7" spans="1:25" ht="13.5" customHeight="1" thickBot="1" x14ac:dyDescent="0.35">
      <c r="A7" s="8"/>
      <c r="B7" s="592" t="s">
        <v>302</v>
      </c>
      <c r="C7" s="593"/>
      <c r="D7" s="594"/>
      <c r="E7" s="247">
        <v>18415000</v>
      </c>
      <c r="F7" s="245">
        <v>1120855</v>
      </c>
      <c r="G7" s="284">
        <v>0</v>
      </c>
      <c r="H7" s="222">
        <v>0</v>
      </c>
      <c r="I7" s="245">
        <f>SUM(E7:H7)</f>
        <v>19535855</v>
      </c>
      <c r="J7" s="8" t="s">
        <v>97</v>
      </c>
      <c r="K7" s="60"/>
      <c r="L7" s="60"/>
      <c r="M7" s="271"/>
      <c r="N7" s="60"/>
      <c r="O7" s="60"/>
      <c r="P7" s="60"/>
      <c r="Q7" s="60"/>
      <c r="R7" s="60"/>
      <c r="T7" s="1"/>
      <c r="U7" s="1"/>
      <c r="V7" s="1"/>
      <c r="W7" s="1"/>
      <c r="X7" s="1"/>
      <c r="Y7" s="1"/>
    </row>
    <row r="8" spans="1:25" ht="30" customHeight="1" x14ac:dyDescent="0.3">
      <c r="A8" s="8"/>
      <c r="B8" s="595" t="s">
        <v>541</v>
      </c>
      <c r="C8" s="596"/>
      <c r="D8" s="597"/>
      <c r="E8" s="318"/>
      <c r="F8" s="199"/>
      <c r="G8" s="199"/>
      <c r="H8" s="201"/>
      <c r="I8" s="201"/>
      <c r="J8" s="8"/>
      <c r="K8" s="234"/>
      <c r="L8" s="234"/>
      <c r="M8" s="234"/>
      <c r="N8" s="60"/>
      <c r="O8" s="60"/>
      <c r="P8" s="60"/>
      <c r="Q8" s="60"/>
      <c r="R8" s="60"/>
      <c r="T8" s="1"/>
      <c r="U8" s="1"/>
      <c r="V8" s="1"/>
      <c r="W8" s="1"/>
      <c r="X8" s="1"/>
      <c r="Y8" s="1"/>
    </row>
    <row r="9" spans="1:25" ht="14.5" thickBot="1" x14ac:dyDescent="0.35">
      <c r="A9" s="8"/>
      <c r="B9" s="354" t="s">
        <v>468</v>
      </c>
      <c r="C9" s="355"/>
      <c r="D9" s="261"/>
      <c r="E9" s="319">
        <v>1905000</v>
      </c>
      <c r="F9" s="200">
        <v>0</v>
      </c>
      <c r="G9" s="200">
        <v>0</v>
      </c>
      <c r="H9" s="202">
        <v>0</v>
      </c>
      <c r="I9" s="202">
        <f>SUM(E9:H9)</f>
        <v>1905000</v>
      </c>
      <c r="J9" s="8" t="s">
        <v>97</v>
      </c>
      <c r="K9" s="234"/>
      <c r="L9" s="234"/>
      <c r="M9" s="234"/>
      <c r="N9" s="60"/>
      <c r="O9" s="60"/>
      <c r="P9" s="60"/>
      <c r="Q9" s="60"/>
      <c r="R9" s="60"/>
      <c r="T9" s="1"/>
      <c r="U9" s="1"/>
      <c r="V9" s="1"/>
      <c r="W9" s="1"/>
      <c r="X9" s="1"/>
      <c r="Y9" s="1"/>
    </row>
    <row r="10" spans="1:25" ht="29" customHeight="1" x14ac:dyDescent="0.3">
      <c r="A10" s="8"/>
      <c r="B10" s="598" t="s">
        <v>469</v>
      </c>
      <c r="C10" s="599"/>
      <c r="D10" s="600"/>
      <c r="E10" s="318"/>
      <c r="F10" s="199"/>
      <c r="G10" s="199"/>
      <c r="H10" s="321"/>
      <c r="I10" s="201"/>
      <c r="J10" s="8"/>
      <c r="K10" s="234"/>
      <c r="L10" s="234"/>
      <c r="M10" s="234"/>
      <c r="N10" s="60"/>
      <c r="O10" s="60"/>
      <c r="P10" s="60"/>
      <c r="Q10" s="60"/>
      <c r="R10" s="60"/>
      <c r="T10" s="1"/>
      <c r="U10" s="1"/>
      <c r="V10" s="1"/>
      <c r="W10" s="1"/>
      <c r="X10" s="1"/>
      <c r="Y10" s="1"/>
    </row>
    <row r="11" spans="1:25" ht="30" customHeight="1" thickBot="1" x14ac:dyDescent="0.35">
      <c r="A11" s="8"/>
      <c r="B11" s="320" t="s">
        <v>292</v>
      </c>
      <c r="C11" s="587" t="s">
        <v>293</v>
      </c>
      <c r="D11" s="588"/>
      <c r="E11" s="319">
        <v>0</v>
      </c>
      <c r="F11" s="200">
        <v>83626641</v>
      </c>
      <c r="G11" s="200">
        <v>0</v>
      </c>
      <c r="H11" s="322">
        <v>0</v>
      </c>
      <c r="I11" s="202">
        <f>SUM(E11:H11)</f>
        <v>83626641</v>
      </c>
      <c r="J11" s="8" t="s">
        <v>97</v>
      </c>
      <c r="K11" s="234"/>
      <c r="L11" s="234"/>
      <c r="M11" s="234"/>
      <c r="N11" s="60"/>
      <c r="O11" s="60"/>
      <c r="P11" s="60"/>
      <c r="Q11" s="60"/>
      <c r="R11" s="60"/>
      <c r="T11" s="1"/>
      <c r="U11" s="1"/>
      <c r="V11" s="1"/>
      <c r="W11" s="1"/>
      <c r="X11" s="1"/>
      <c r="Y11" s="1"/>
    </row>
    <row r="12" spans="1:25" ht="14.5" thickBot="1" x14ac:dyDescent="0.35">
      <c r="A12" s="8"/>
      <c r="B12" s="178" t="s">
        <v>42</v>
      </c>
      <c r="C12" s="179"/>
      <c r="D12" s="163" t="s">
        <v>51</v>
      </c>
      <c r="E12" s="213">
        <f>SUM(E7:E11)</f>
        <v>20320000</v>
      </c>
      <c r="F12" s="213">
        <f>SUM(F7:F11)</f>
        <v>84747496</v>
      </c>
      <c r="G12" s="213">
        <f>SUM(G7:G11)</f>
        <v>0</v>
      </c>
      <c r="H12" s="213">
        <f>SUM(H7:H11)</f>
        <v>0</v>
      </c>
      <c r="I12" s="213">
        <f>SUM(I7:I11)</f>
        <v>105067496</v>
      </c>
      <c r="J12" s="91"/>
      <c r="K12" s="234"/>
      <c r="L12" s="234"/>
      <c r="M12" s="60"/>
      <c r="N12" s="60"/>
      <c r="O12" s="60"/>
      <c r="P12" s="60"/>
      <c r="Q12" s="60"/>
      <c r="R12" s="60"/>
      <c r="T12" s="1"/>
      <c r="U12" s="1"/>
      <c r="V12" s="1"/>
      <c r="W12" s="1"/>
      <c r="X12" s="1"/>
      <c r="Y12" s="1"/>
    </row>
    <row r="13" spans="1:25" ht="14" x14ac:dyDescent="0.3">
      <c r="A13" s="8"/>
      <c r="B13" s="181" t="s">
        <v>101</v>
      </c>
      <c r="C13" s="182"/>
      <c r="D13" s="239"/>
      <c r="E13" s="387">
        <f>E12</f>
        <v>20320000</v>
      </c>
      <c r="F13" s="387">
        <f t="shared" ref="F13:I13" si="0">F12</f>
        <v>84747496</v>
      </c>
      <c r="G13" s="387">
        <f t="shared" si="0"/>
        <v>0</v>
      </c>
      <c r="H13" s="387">
        <f t="shared" si="0"/>
        <v>0</v>
      </c>
      <c r="I13" s="387">
        <f t="shared" si="0"/>
        <v>105067496</v>
      </c>
      <c r="J13" s="91"/>
      <c r="K13" s="234"/>
      <c r="L13" s="234"/>
      <c r="M13" s="60"/>
      <c r="N13" s="60"/>
      <c r="O13" s="60"/>
      <c r="P13" s="60"/>
      <c r="Q13" s="60"/>
      <c r="R13" s="60"/>
      <c r="T13" s="1"/>
      <c r="U13" s="1"/>
      <c r="V13" s="1"/>
      <c r="W13" s="1"/>
      <c r="X13" s="1"/>
      <c r="Y13" s="1"/>
    </row>
    <row r="14" spans="1:25" ht="14" x14ac:dyDescent="0.3">
      <c r="A14" s="8"/>
      <c r="B14" s="181" t="s">
        <v>102</v>
      </c>
      <c r="C14" s="182"/>
      <c r="D14" s="239"/>
      <c r="E14" s="387">
        <f>SUM(E12-E13)</f>
        <v>0</v>
      </c>
      <c r="F14" s="387">
        <f>SUM(F12-F13)</f>
        <v>0</v>
      </c>
      <c r="G14" s="387">
        <f>SUM(G12-G13)</f>
        <v>0</v>
      </c>
      <c r="H14" s="387">
        <f>SUM(H12-H13)</f>
        <v>0</v>
      </c>
      <c r="I14" s="387">
        <f>SUM(I12-I13)</f>
        <v>0</v>
      </c>
      <c r="J14" s="91"/>
      <c r="K14" s="234"/>
      <c r="L14" s="234"/>
      <c r="M14" s="60"/>
      <c r="N14" s="60"/>
      <c r="O14" s="60"/>
      <c r="P14" s="60"/>
      <c r="Q14" s="60"/>
      <c r="R14" s="60"/>
      <c r="T14" s="1"/>
      <c r="U14" s="1"/>
      <c r="V14" s="1"/>
      <c r="W14" s="1"/>
      <c r="X14" s="1"/>
      <c r="Y14" s="1"/>
    </row>
    <row r="15" spans="1:25" ht="14.5" thickBot="1" x14ac:dyDescent="0.35">
      <c r="A15" s="8"/>
      <c r="B15" s="183" t="s">
        <v>291</v>
      </c>
      <c r="C15" s="184"/>
      <c r="D15" s="167" t="s">
        <v>51</v>
      </c>
      <c r="E15" s="388">
        <f>E11</f>
        <v>0</v>
      </c>
      <c r="F15" s="388">
        <f t="shared" ref="F15:I15" si="1">F11</f>
        <v>83626641</v>
      </c>
      <c r="G15" s="388">
        <f t="shared" si="1"/>
        <v>0</v>
      </c>
      <c r="H15" s="388">
        <f t="shared" si="1"/>
        <v>0</v>
      </c>
      <c r="I15" s="388">
        <f t="shared" si="1"/>
        <v>83626641</v>
      </c>
      <c r="J15" s="91"/>
      <c r="K15" s="234"/>
      <c r="L15" s="234"/>
      <c r="M15" s="234"/>
      <c r="N15" s="60"/>
      <c r="O15" s="60"/>
      <c r="P15" s="60"/>
      <c r="Q15" s="60"/>
      <c r="R15" s="60"/>
      <c r="T15" s="1"/>
      <c r="U15" s="1"/>
      <c r="V15" s="1"/>
      <c r="W15" s="1"/>
      <c r="X15" s="1"/>
      <c r="Y15" s="1"/>
    </row>
    <row r="16" spans="1:25" x14ac:dyDescent="0.25">
      <c r="A16" s="8"/>
      <c r="B16" s="60"/>
      <c r="C16" s="60"/>
      <c r="D16" s="60"/>
      <c r="E16" s="234"/>
      <c r="F16" s="234"/>
      <c r="G16" s="60"/>
      <c r="H16" s="60"/>
      <c r="I16" s="98"/>
      <c r="J16" s="8"/>
      <c r="K16" s="60"/>
      <c r="L16" s="60"/>
      <c r="M16" s="60"/>
      <c r="N16" s="60"/>
      <c r="O16" s="60"/>
      <c r="P16" s="60"/>
      <c r="Q16" s="60"/>
      <c r="R16" s="60"/>
      <c r="T16" s="1"/>
      <c r="U16" s="1"/>
      <c r="V16" s="1"/>
      <c r="W16" s="1"/>
      <c r="X16" s="1"/>
      <c r="Y16" s="1"/>
    </row>
    <row r="17" spans="1:25" x14ac:dyDescent="0.25">
      <c r="A17" s="8"/>
      <c r="B17" s="60"/>
      <c r="C17" s="60"/>
      <c r="D17" s="60"/>
      <c r="E17" s="234"/>
      <c r="F17" s="234"/>
      <c r="G17" s="234"/>
      <c r="H17" s="234"/>
      <c r="I17" s="234"/>
      <c r="J17" s="8"/>
      <c r="K17" s="60"/>
      <c r="L17" s="234"/>
      <c r="M17" s="60"/>
      <c r="N17" s="60"/>
      <c r="O17" s="60"/>
      <c r="P17" s="60"/>
      <c r="Q17" s="60"/>
      <c r="R17" s="60"/>
      <c r="T17" s="1"/>
      <c r="U17" s="1"/>
      <c r="V17" s="1"/>
      <c r="W17" s="1"/>
      <c r="X17" s="1"/>
      <c r="Y17" s="1"/>
    </row>
    <row r="18" spans="1:25" x14ac:dyDescent="0.25">
      <c r="A18" s="8"/>
      <c r="B18" s="60"/>
      <c r="C18" s="60"/>
      <c r="D18" s="60"/>
      <c r="E18" s="234"/>
      <c r="F18" s="234"/>
      <c r="G18" s="60"/>
      <c r="H18" s="60"/>
      <c r="I18" s="60"/>
      <c r="J18" s="8"/>
      <c r="K18" s="234"/>
      <c r="L18" s="234"/>
      <c r="M18" s="60"/>
      <c r="N18" s="60"/>
      <c r="O18" s="60"/>
      <c r="P18" s="60"/>
      <c r="Q18" s="60"/>
      <c r="R18" s="60"/>
      <c r="T18" s="1"/>
      <c r="U18" s="1"/>
      <c r="V18" s="1"/>
      <c r="W18" s="1"/>
      <c r="X18" s="1"/>
      <c r="Y18" s="1"/>
    </row>
    <row r="19" spans="1:25" x14ac:dyDescent="0.25">
      <c r="A19" s="8"/>
      <c r="B19" s="60"/>
      <c r="C19" s="60"/>
      <c r="D19" s="60"/>
      <c r="E19" s="234"/>
      <c r="F19" s="234"/>
      <c r="G19" s="60"/>
      <c r="H19" s="60"/>
      <c r="I19" s="60"/>
      <c r="J19" s="8"/>
      <c r="K19" s="234"/>
      <c r="L19" s="60"/>
      <c r="M19" s="60"/>
      <c r="N19" s="60"/>
      <c r="O19" s="60"/>
      <c r="P19" s="60"/>
      <c r="Q19" s="60"/>
      <c r="R19" s="60"/>
      <c r="T19" s="1"/>
      <c r="U19" s="1"/>
      <c r="V19" s="1"/>
      <c r="W19" s="1"/>
      <c r="X19" s="1"/>
      <c r="Y19" s="1"/>
    </row>
    <row r="20" spans="1:25" x14ac:dyDescent="0.25">
      <c r="A20" s="8"/>
      <c r="B20" s="60"/>
      <c r="C20" s="60"/>
      <c r="D20" s="60"/>
      <c r="E20" s="234"/>
      <c r="F20" s="234"/>
      <c r="G20" s="60"/>
      <c r="H20" s="60"/>
      <c r="I20" s="60"/>
      <c r="J20" s="8"/>
      <c r="K20" s="234"/>
      <c r="L20" s="60"/>
      <c r="M20" s="60"/>
      <c r="N20" s="60"/>
      <c r="O20" s="60"/>
      <c r="P20" s="60"/>
      <c r="Q20" s="60"/>
      <c r="R20" s="60"/>
      <c r="T20" s="1"/>
      <c r="U20" s="1"/>
      <c r="V20" s="1"/>
      <c r="W20" s="1"/>
      <c r="X20" s="1"/>
      <c r="Y20" s="1"/>
    </row>
    <row r="21" spans="1:25" x14ac:dyDescent="0.25">
      <c r="A21" s="8"/>
      <c r="B21" s="60"/>
      <c r="C21" s="60"/>
      <c r="D21" s="60"/>
      <c r="E21" s="234"/>
      <c r="F21" s="234"/>
      <c r="G21" s="234"/>
      <c r="H21" s="234"/>
      <c r="I21" s="60"/>
      <c r="J21" s="8"/>
      <c r="K21" s="60"/>
      <c r="L21" s="60"/>
      <c r="M21" s="60"/>
      <c r="N21" s="60"/>
      <c r="O21" s="60"/>
      <c r="P21" s="60"/>
      <c r="Q21" s="60"/>
      <c r="R21" s="60"/>
      <c r="T21" s="1"/>
      <c r="U21" s="1"/>
      <c r="V21" s="1"/>
      <c r="W21" s="1"/>
      <c r="X21" s="1"/>
      <c r="Y21" s="1"/>
    </row>
    <row r="22" spans="1:25" x14ac:dyDescent="0.25">
      <c r="A22" s="8"/>
      <c r="B22" s="60"/>
      <c r="C22" s="60"/>
      <c r="D22" s="60"/>
      <c r="E22" s="234"/>
      <c r="F22" s="234"/>
      <c r="G22" s="60"/>
      <c r="H22" s="60"/>
      <c r="I22" s="60"/>
      <c r="J22" s="8"/>
      <c r="K22" s="60"/>
      <c r="L22" s="60"/>
      <c r="M22" s="60"/>
      <c r="N22" s="60"/>
      <c r="O22" s="60"/>
      <c r="P22" s="60"/>
      <c r="Q22" s="60"/>
      <c r="R22" s="60"/>
      <c r="T22" s="1"/>
      <c r="U22" s="1"/>
      <c r="V22" s="1"/>
      <c r="W22" s="1"/>
      <c r="X22" s="1"/>
      <c r="Y22" s="1"/>
    </row>
    <row r="23" spans="1:25" x14ac:dyDescent="0.25">
      <c r="A23" s="8"/>
      <c r="B23" s="60"/>
      <c r="C23" s="60"/>
      <c r="D23" s="60"/>
      <c r="E23" s="234"/>
      <c r="F23" s="234"/>
      <c r="G23" s="60"/>
      <c r="H23" s="60"/>
      <c r="I23" s="60"/>
      <c r="J23" s="8"/>
      <c r="K23" s="60"/>
      <c r="L23" s="60"/>
      <c r="M23" s="60"/>
      <c r="N23" s="60"/>
      <c r="O23" s="60"/>
      <c r="P23" s="60"/>
      <c r="Q23" s="60"/>
      <c r="R23" s="60"/>
      <c r="T23" s="1"/>
      <c r="U23" s="1"/>
      <c r="V23" s="1"/>
      <c r="W23" s="1"/>
      <c r="X23" s="1"/>
      <c r="Y23" s="1"/>
    </row>
    <row r="24" spans="1:25" ht="12" customHeight="1" x14ac:dyDescent="0.25">
      <c r="A24" s="8"/>
      <c r="B24" s="60"/>
      <c r="C24" s="60"/>
      <c r="D24" s="60"/>
      <c r="E24" s="234"/>
      <c r="F24" s="234"/>
      <c r="G24" s="60"/>
      <c r="H24" s="60"/>
      <c r="I24" s="60"/>
      <c r="J24" s="8"/>
      <c r="K24" s="60"/>
      <c r="L24" s="60"/>
      <c r="M24" s="60"/>
      <c r="N24" s="60"/>
      <c r="O24" s="60"/>
      <c r="P24" s="60"/>
      <c r="Q24" s="60"/>
      <c r="R24" s="60"/>
      <c r="T24" s="1"/>
      <c r="U24" s="1"/>
      <c r="V24" s="1"/>
      <c r="W24" s="1"/>
      <c r="X24" s="1"/>
      <c r="Y24" s="1"/>
    </row>
    <row r="25" spans="1:25" x14ac:dyDescent="0.25">
      <c r="A25" s="8"/>
      <c r="B25" s="60"/>
      <c r="C25" s="60"/>
      <c r="D25" s="60"/>
      <c r="E25" s="234"/>
      <c r="F25" s="234"/>
      <c r="G25" s="60"/>
      <c r="H25" s="60"/>
      <c r="I25" s="60"/>
      <c r="J25" s="8"/>
      <c r="K25" s="60"/>
      <c r="L25" s="60"/>
      <c r="M25" s="60"/>
      <c r="N25" s="60"/>
      <c r="O25" s="60"/>
      <c r="P25" s="60"/>
      <c r="Q25" s="60"/>
      <c r="R25" s="60"/>
      <c r="T25" s="1"/>
      <c r="U25" s="1"/>
      <c r="V25" s="1"/>
      <c r="W25" s="1"/>
      <c r="X25" s="1"/>
      <c r="Y25" s="1"/>
    </row>
    <row r="26" spans="1:25" x14ac:dyDescent="0.25">
      <c r="A26" s="8"/>
      <c r="B26" s="60"/>
      <c r="C26" s="60"/>
      <c r="D26" s="60"/>
      <c r="E26" s="234"/>
      <c r="F26" s="234"/>
      <c r="G26" s="60"/>
      <c r="H26" s="60"/>
      <c r="I26" s="60"/>
      <c r="J26" s="8"/>
      <c r="K26" s="60"/>
      <c r="L26" s="60"/>
      <c r="M26" s="60"/>
      <c r="N26" s="60"/>
      <c r="O26" s="60"/>
      <c r="P26" s="60"/>
      <c r="Q26" s="60"/>
      <c r="R26" s="60"/>
      <c r="T26" s="1"/>
      <c r="U26" s="1"/>
      <c r="V26" s="1"/>
      <c r="W26" s="1"/>
      <c r="X26" s="1"/>
      <c r="Y26" s="1"/>
    </row>
    <row r="27" spans="1:25" x14ac:dyDescent="0.25">
      <c r="A27" s="8"/>
      <c r="B27" s="60"/>
      <c r="C27" s="60"/>
      <c r="D27" s="60"/>
      <c r="E27" s="60"/>
      <c r="F27" s="60"/>
      <c r="G27" s="60"/>
      <c r="H27" s="60"/>
      <c r="I27" s="60"/>
      <c r="J27" s="8"/>
      <c r="K27" s="60"/>
      <c r="L27" s="60"/>
      <c r="M27" s="60"/>
      <c r="N27" s="60"/>
      <c r="O27" s="60"/>
      <c r="P27" s="60"/>
      <c r="Q27" s="60"/>
      <c r="R27" s="60"/>
      <c r="T27" s="1"/>
      <c r="U27" s="1"/>
      <c r="V27" s="1"/>
      <c r="W27" s="1"/>
      <c r="X27" s="1"/>
      <c r="Y27" s="1"/>
    </row>
    <row r="28" spans="1:25" x14ac:dyDescent="0.25">
      <c r="A28" s="8"/>
      <c r="B28" s="60"/>
      <c r="C28" s="60"/>
      <c r="D28" s="60"/>
      <c r="E28" s="60"/>
      <c r="F28" s="60"/>
      <c r="G28" s="60"/>
      <c r="H28" s="60"/>
      <c r="I28" s="60"/>
      <c r="J28" s="8"/>
      <c r="K28" s="60"/>
      <c r="L28" s="60"/>
      <c r="M28" s="60"/>
      <c r="N28" s="60"/>
      <c r="O28" s="60"/>
      <c r="P28" s="60"/>
      <c r="Q28" s="60"/>
      <c r="R28" s="60"/>
      <c r="T28" s="1"/>
      <c r="U28" s="1"/>
      <c r="V28" s="1"/>
      <c r="W28" s="1"/>
      <c r="X28" s="1"/>
      <c r="Y28" s="1"/>
    </row>
    <row r="29" spans="1:25" x14ac:dyDescent="0.25">
      <c r="A29" s="8"/>
      <c r="B29" s="60"/>
      <c r="C29" s="60"/>
      <c r="D29" s="60"/>
      <c r="E29" s="60"/>
      <c r="F29" s="60"/>
      <c r="G29" s="60"/>
      <c r="H29" s="60"/>
      <c r="I29" s="60"/>
      <c r="J29" s="8"/>
      <c r="K29" s="60"/>
      <c r="L29" s="60"/>
      <c r="M29" s="60"/>
      <c r="N29" s="60"/>
      <c r="O29" s="60"/>
      <c r="P29" s="60"/>
      <c r="Q29" s="60"/>
      <c r="R29" s="60"/>
      <c r="T29" s="1"/>
      <c r="U29" s="1"/>
      <c r="V29" s="1"/>
      <c r="W29" s="1"/>
      <c r="X29" s="1"/>
      <c r="Y29" s="1"/>
    </row>
    <row r="30" spans="1:25" x14ac:dyDescent="0.25">
      <c r="A30" s="8"/>
      <c r="B30" s="60"/>
      <c r="C30" s="60"/>
      <c r="D30" s="60"/>
      <c r="E30" s="60"/>
      <c r="F30" s="60"/>
      <c r="G30" s="60"/>
      <c r="H30" s="60"/>
      <c r="I30" s="60"/>
      <c r="J30" s="8"/>
      <c r="K30" s="60"/>
      <c r="L30" s="60"/>
      <c r="M30" s="60"/>
      <c r="N30" s="60"/>
      <c r="O30" s="60"/>
      <c r="P30" s="60"/>
      <c r="Q30" s="60"/>
      <c r="R30" s="60"/>
      <c r="T30" s="1"/>
      <c r="U30" s="1"/>
      <c r="V30" s="1"/>
      <c r="W30" s="1"/>
      <c r="X30" s="1"/>
      <c r="Y30" s="1"/>
    </row>
    <row r="31" spans="1:25" x14ac:dyDescent="0.25">
      <c r="A31" s="8"/>
      <c r="B31" s="60"/>
      <c r="C31" s="60"/>
      <c r="D31" s="60"/>
      <c r="E31" s="60"/>
      <c r="F31" s="60"/>
      <c r="G31" s="60"/>
      <c r="H31" s="60"/>
      <c r="I31" s="60"/>
      <c r="J31" s="8"/>
      <c r="K31" s="60"/>
      <c r="L31" s="60"/>
      <c r="M31" s="60"/>
      <c r="N31" s="60"/>
      <c r="O31" s="60"/>
      <c r="P31" s="60"/>
      <c r="Q31" s="60"/>
      <c r="R31" s="60"/>
      <c r="T31" s="1"/>
      <c r="U31" s="1"/>
      <c r="V31" s="1"/>
      <c r="W31" s="1"/>
      <c r="X31" s="1"/>
      <c r="Y31" s="1"/>
    </row>
    <row r="32" spans="1:25" x14ac:dyDescent="0.25">
      <c r="A32" s="8"/>
      <c r="B32" s="60"/>
      <c r="C32" s="60"/>
      <c r="D32" s="60"/>
      <c r="E32" s="60"/>
      <c r="F32" s="60"/>
      <c r="G32" s="60"/>
      <c r="H32" s="60"/>
      <c r="I32" s="60"/>
      <c r="J32" s="8"/>
      <c r="K32" s="60"/>
      <c r="L32" s="60"/>
      <c r="M32" s="60"/>
      <c r="N32" s="60"/>
      <c r="O32" s="60"/>
      <c r="P32" s="60"/>
      <c r="Q32" s="60"/>
      <c r="R32" s="60"/>
    </row>
    <row r="33" spans="1:18" x14ac:dyDescent="0.25">
      <c r="A33" s="8"/>
      <c r="B33" s="60"/>
      <c r="C33" s="60"/>
      <c r="D33" s="60"/>
      <c r="E33" s="60"/>
      <c r="F33" s="60"/>
      <c r="G33" s="60"/>
      <c r="H33" s="60"/>
      <c r="I33" s="60"/>
      <c r="J33" s="8"/>
      <c r="K33" s="60"/>
      <c r="L33" s="60"/>
      <c r="M33" s="60"/>
      <c r="N33" s="60"/>
      <c r="O33" s="60"/>
      <c r="P33" s="60"/>
      <c r="Q33" s="60"/>
      <c r="R33" s="60"/>
    </row>
    <row r="34" spans="1:18" x14ac:dyDescent="0.25">
      <c r="A34" s="8"/>
      <c r="B34" s="60"/>
      <c r="C34" s="60"/>
      <c r="D34" s="60"/>
      <c r="E34" s="60"/>
      <c r="F34" s="60"/>
      <c r="G34" s="60"/>
      <c r="H34" s="60"/>
      <c r="I34" s="60"/>
      <c r="J34" s="8"/>
      <c r="K34" s="60"/>
      <c r="L34" s="60"/>
      <c r="M34" s="60"/>
      <c r="N34" s="60"/>
      <c r="O34" s="60"/>
      <c r="P34" s="60"/>
      <c r="Q34" s="60"/>
      <c r="R34" s="60"/>
    </row>
    <row r="35" spans="1:18" x14ac:dyDescent="0.25">
      <c r="A35" s="8"/>
      <c r="B35" s="60"/>
      <c r="C35" s="60"/>
      <c r="D35" s="60"/>
      <c r="E35" s="60"/>
      <c r="F35" s="60"/>
      <c r="G35" s="60"/>
      <c r="H35" s="60"/>
      <c r="I35" s="60"/>
      <c r="J35" s="8"/>
      <c r="K35" s="60"/>
      <c r="L35" s="60"/>
      <c r="M35" s="60"/>
      <c r="N35" s="60"/>
      <c r="O35" s="60"/>
      <c r="P35" s="60"/>
      <c r="Q35" s="60"/>
      <c r="R35" s="60"/>
    </row>
    <row r="36" spans="1:18" x14ac:dyDescent="0.25">
      <c r="A36" s="8"/>
      <c r="B36" s="60"/>
      <c r="C36" s="60"/>
      <c r="D36" s="60"/>
      <c r="E36" s="60"/>
      <c r="F36" s="60"/>
      <c r="G36" s="60"/>
      <c r="H36" s="60"/>
      <c r="I36" s="60"/>
      <c r="J36" s="8"/>
      <c r="K36" s="60"/>
      <c r="L36" s="60"/>
      <c r="M36" s="60"/>
      <c r="N36" s="60"/>
      <c r="O36" s="60"/>
      <c r="P36" s="60"/>
      <c r="Q36" s="60"/>
      <c r="R36" s="60"/>
    </row>
    <row r="37" spans="1:18" x14ac:dyDescent="0.25">
      <c r="A37" s="8"/>
      <c r="B37" s="60"/>
      <c r="C37" s="60"/>
      <c r="D37" s="60"/>
      <c r="E37" s="60"/>
      <c r="F37" s="60"/>
      <c r="G37" s="60"/>
      <c r="H37" s="60"/>
      <c r="I37" s="60"/>
      <c r="J37" s="8"/>
      <c r="K37" s="60"/>
      <c r="L37" s="60"/>
      <c r="M37" s="60"/>
      <c r="N37" s="60"/>
      <c r="O37" s="60"/>
      <c r="P37" s="60"/>
      <c r="Q37" s="60"/>
      <c r="R37" s="60"/>
    </row>
    <row r="38" spans="1:18" x14ac:dyDescent="0.25">
      <c r="A38" s="8"/>
      <c r="B38" s="60"/>
      <c r="C38" s="60"/>
      <c r="D38" s="60"/>
      <c r="E38" s="60"/>
      <c r="F38" s="60"/>
      <c r="G38" s="60"/>
      <c r="H38" s="60"/>
      <c r="I38" s="60"/>
      <c r="J38" s="8"/>
      <c r="K38" s="60"/>
      <c r="L38" s="60"/>
      <c r="M38" s="60"/>
      <c r="N38" s="60"/>
      <c r="O38" s="60"/>
      <c r="P38" s="60"/>
      <c r="Q38" s="60"/>
      <c r="R38" s="60"/>
    </row>
    <row r="39" spans="1:18" x14ac:dyDescent="0.25">
      <c r="A39" s="8"/>
      <c r="B39" s="60"/>
      <c r="C39" s="60"/>
      <c r="D39" s="60"/>
      <c r="E39" s="60"/>
      <c r="F39" s="60"/>
      <c r="G39" s="60"/>
      <c r="H39" s="60"/>
      <c r="I39" s="60"/>
      <c r="J39" s="8"/>
      <c r="K39" s="60"/>
      <c r="L39" s="60"/>
      <c r="M39" s="60"/>
      <c r="N39" s="60"/>
      <c r="O39" s="60"/>
      <c r="P39" s="60"/>
      <c r="Q39" s="60"/>
      <c r="R39" s="60"/>
    </row>
    <row r="40" spans="1:18" x14ac:dyDescent="0.25">
      <c r="A40" s="8"/>
      <c r="B40" s="60"/>
      <c r="C40" s="60"/>
      <c r="D40" s="60"/>
      <c r="E40" s="60"/>
      <c r="F40" s="60"/>
      <c r="G40" s="60"/>
      <c r="H40" s="60"/>
      <c r="I40" s="60"/>
      <c r="J40" s="8"/>
      <c r="K40" s="60"/>
      <c r="L40" s="60"/>
      <c r="M40" s="60"/>
      <c r="N40" s="60"/>
      <c r="O40" s="60"/>
      <c r="P40" s="60"/>
      <c r="Q40" s="60"/>
      <c r="R40" s="60"/>
    </row>
    <row r="41" spans="1:18" x14ac:dyDescent="0.25">
      <c r="A41" s="8"/>
      <c r="B41" s="60"/>
      <c r="C41" s="60"/>
      <c r="D41" s="60"/>
      <c r="E41" s="60"/>
      <c r="F41" s="60"/>
      <c r="G41" s="60"/>
      <c r="H41" s="60"/>
      <c r="I41" s="60"/>
      <c r="J41" s="8"/>
      <c r="K41" s="60"/>
      <c r="L41" s="60"/>
      <c r="M41" s="60"/>
      <c r="N41" s="60"/>
      <c r="O41" s="60"/>
      <c r="P41" s="60"/>
      <c r="Q41" s="60"/>
      <c r="R41" s="60"/>
    </row>
    <row r="42" spans="1:18" x14ac:dyDescent="0.25">
      <c r="A42" s="8"/>
      <c r="B42" s="60"/>
      <c r="C42" s="60"/>
      <c r="D42" s="60"/>
      <c r="E42" s="60"/>
      <c r="F42" s="60"/>
      <c r="G42" s="60"/>
      <c r="H42" s="60"/>
      <c r="I42" s="60"/>
      <c r="J42" s="8"/>
      <c r="K42" s="60"/>
      <c r="L42" s="60"/>
      <c r="M42" s="60"/>
      <c r="N42" s="60"/>
      <c r="O42" s="60"/>
      <c r="P42" s="60"/>
      <c r="Q42" s="60"/>
      <c r="R42" s="60"/>
    </row>
    <row r="43" spans="1:18" x14ac:dyDescent="0.25">
      <c r="A43" s="8"/>
      <c r="B43" s="60"/>
      <c r="C43" s="60"/>
      <c r="D43" s="60"/>
      <c r="E43" s="60"/>
      <c r="F43" s="60"/>
      <c r="G43" s="60"/>
      <c r="H43" s="60"/>
      <c r="I43" s="60"/>
      <c r="J43" s="8"/>
      <c r="K43" s="60"/>
      <c r="L43" s="60"/>
      <c r="M43" s="60"/>
      <c r="N43" s="60"/>
      <c r="O43" s="60"/>
      <c r="P43" s="60"/>
      <c r="Q43" s="60"/>
      <c r="R43" s="60"/>
    </row>
    <row r="44" spans="1:18" x14ac:dyDescent="0.25">
      <c r="A44" s="8"/>
      <c r="B44" s="60"/>
      <c r="C44" s="60"/>
      <c r="D44" s="60"/>
      <c r="E44" s="60"/>
      <c r="F44" s="60"/>
      <c r="G44" s="60"/>
      <c r="H44" s="60"/>
      <c r="I44" s="60"/>
      <c r="J44" s="8"/>
      <c r="K44" s="60"/>
      <c r="L44" s="60"/>
      <c r="M44" s="60"/>
      <c r="N44" s="60"/>
      <c r="O44" s="60"/>
      <c r="P44" s="60"/>
      <c r="Q44" s="60"/>
      <c r="R44" s="60"/>
    </row>
  </sheetData>
  <mergeCells count="12">
    <mergeCell ref="H2:I2"/>
    <mergeCell ref="B3:D5"/>
    <mergeCell ref="E3:E5"/>
    <mergeCell ref="F3:F5"/>
    <mergeCell ref="G3:G5"/>
    <mergeCell ref="H3:H5"/>
    <mergeCell ref="I3:I5"/>
    <mergeCell ref="C11:D11"/>
    <mergeCell ref="B6:D6"/>
    <mergeCell ref="B7:D7"/>
    <mergeCell ref="B8:D8"/>
    <mergeCell ref="B10:D10"/>
  </mergeCells>
  <pageMargins left="0.19685039370078741" right="0.19685039370078741" top="0.39370078740157483" bottom="0.39370078740157483" header="0" footer="0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0AB9-779C-46D1-8469-7950D36C68F1}">
  <sheetPr>
    <tabColor theme="0" tint="-4.9989318521683403E-2"/>
    <pageSetUpPr fitToPage="1"/>
  </sheetPr>
  <dimension ref="A1:J23"/>
  <sheetViews>
    <sheetView view="pageBreakPreview" topLeftCell="B1" zoomScale="60" zoomScaleNormal="100" workbookViewId="0">
      <selection activeCell="D9" sqref="D9"/>
    </sheetView>
  </sheetViews>
  <sheetFormatPr defaultColWidth="9.08984375" defaultRowHeight="12.5" x14ac:dyDescent="0.25"/>
  <cols>
    <col min="1" max="1" width="35.36328125" style="266" hidden="1" customWidth="1"/>
    <col min="2" max="2" width="41.54296875" style="268" customWidth="1"/>
    <col min="3" max="3" width="17.1796875" style="264" bestFit="1" customWidth="1"/>
    <col min="4" max="4" width="28.6328125" style="268" customWidth="1"/>
    <col min="5" max="5" width="13.08984375" style="266" bestFit="1" customWidth="1"/>
    <col min="6" max="6" width="19" style="266" bestFit="1" customWidth="1"/>
    <col min="7" max="8" width="13.54296875" style="266" bestFit="1" customWidth="1"/>
    <col min="9" max="16384" width="9.08984375" style="266"/>
  </cols>
  <sheetData>
    <row r="1" spans="1:7" ht="13" x14ac:dyDescent="0.3">
      <c r="A1" s="262"/>
      <c r="B1" s="263"/>
      <c r="C1" s="265"/>
    </row>
    <row r="2" spans="1:7" ht="13" x14ac:dyDescent="0.3">
      <c r="A2" s="264"/>
      <c r="B2" s="607" t="s">
        <v>530</v>
      </c>
      <c r="C2" s="607"/>
      <c r="D2" s="293" t="s">
        <v>242</v>
      </c>
    </row>
    <row r="3" spans="1:7" ht="13" x14ac:dyDescent="0.3">
      <c r="A3" s="606"/>
      <c r="B3" s="606"/>
      <c r="C3" s="262"/>
    </row>
    <row r="4" spans="1:7" ht="53.4" customHeight="1" thickBot="1" x14ac:dyDescent="0.3">
      <c r="A4" s="285" t="s">
        <v>235</v>
      </c>
      <c r="B4" s="493" t="s">
        <v>229</v>
      </c>
      <c r="C4" s="494" t="s">
        <v>538</v>
      </c>
      <c r="D4" s="266"/>
    </row>
    <row r="5" spans="1:7" ht="25.5" thickTop="1" x14ac:dyDescent="0.25">
      <c r="A5" s="291" t="s">
        <v>236</v>
      </c>
      <c r="B5" s="481" t="s">
        <v>531</v>
      </c>
      <c r="C5" s="482">
        <f>110275460+87333000</f>
        <v>197608460</v>
      </c>
      <c r="D5" s="266"/>
    </row>
    <row r="6" spans="1:7" ht="25" x14ac:dyDescent="0.25">
      <c r="A6" s="287" t="s">
        <v>236</v>
      </c>
      <c r="B6" s="483" t="s">
        <v>532</v>
      </c>
      <c r="C6" s="484">
        <v>52008735</v>
      </c>
      <c r="D6" s="266"/>
    </row>
    <row r="7" spans="1:7" x14ac:dyDescent="0.25">
      <c r="A7" s="287" t="s">
        <v>236</v>
      </c>
      <c r="B7" s="485" t="s">
        <v>230</v>
      </c>
      <c r="C7" s="484">
        <v>40522560</v>
      </c>
      <c r="D7" s="266"/>
    </row>
    <row r="8" spans="1:7" x14ac:dyDescent="0.25">
      <c r="A8" s="287" t="s">
        <v>236</v>
      </c>
      <c r="B8" s="485" t="s">
        <v>533</v>
      </c>
      <c r="C8" s="484">
        <v>102797200</v>
      </c>
      <c r="D8" s="266"/>
    </row>
    <row r="9" spans="1:7" x14ac:dyDescent="0.25">
      <c r="A9" s="287" t="s">
        <v>236</v>
      </c>
      <c r="B9" s="485" t="s">
        <v>534</v>
      </c>
      <c r="C9" s="484">
        <v>19558000</v>
      </c>
      <c r="D9" s="266"/>
    </row>
    <row r="10" spans="1:7" x14ac:dyDescent="0.25">
      <c r="A10" s="287" t="s">
        <v>236</v>
      </c>
      <c r="B10" s="483" t="s">
        <v>535</v>
      </c>
      <c r="C10" s="484">
        <f>15547200+8404500+6995700+1008500+36953400</f>
        <v>68909300</v>
      </c>
      <c r="D10" s="266"/>
    </row>
    <row r="11" spans="1:7" x14ac:dyDescent="0.25">
      <c r="A11" s="287" t="s">
        <v>236</v>
      </c>
      <c r="B11" s="485" t="s">
        <v>231</v>
      </c>
      <c r="C11" s="484">
        <v>16495200</v>
      </c>
      <c r="D11" s="266"/>
    </row>
    <row r="12" spans="1:7" x14ac:dyDescent="0.25">
      <c r="A12" s="287" t="s">
        <v>236</v>
      </c>
      <c r="B12" s="485" t="s">
        <v>232</v>
      </c>
      <c r="C12" s="484">
        <v>42218400</v>
      </c>
      <c r="D12" s="266"/>
    </row>
    <row r="13" spans="1:7" x14ac:dyDescent="0.25">
      <c r="A13" s="287" t="s">
        <v>236</v>
      </c>
      <c r="B13" s="485" t="s">
        <v>536</v>
      </c>
      <c r="C13" s="484">
        <v>6031200</v>
      </c>
      <c r="D13" s="266"/>
    </row>
    <row r="14" spans="1:7" ht="37.5" x14ac:dyDescent="0.25">
      <c r="A14" s="287" t="s">
        <v>236</v>
      </c>
      <c r="B14" s="483" t="s">
        <v>233</v>
      </c>
      <c r="C14" s="484">
        <v>14302600</v>
      </c>
      <c r="D14" s="266"/>
    </row>
    <row r="15" spans="1:7" x14ac:dyDescent="0.25">
      <c r="A15" s="287" t="s">
        <v>236</v>
      </c>
      <c r="B15" s="483" t="s">
        <v>271</v>
      </c>
      <c r="C15" s="484">
        <v>12067000</v>
      </c>
      <c r="D15" s="266"/>
    </row>
    <row r="16" spans="1:7" ht="13" thickBot="1" x14ac:dyDescent="0.3">
      <c r="A16" s="292" t="s">
        <v>236</v>
      </c>
      <c r="B16" s="485" t="s">
        <v>234</v>
      </c>
      <c r="C16" s="484">
        <v>249318400</v>
      </c>
      <c r="D16" s="266"/>
      <c r="E16" s="286"/>
      <c r="F16" s="286"/>
      <c r="G16" s="286"/>
    </row>
    <row r="17" spans="1:10" ht="13" thickTop="1" x14ac:dyDescent="0.25">
      <c r="A17" s="288"/>
      <c r="B17" s="486" t="s">
        <v>543</v>
      </c>
      <c r="C17" s="487">
        <v>52563637</v>
      </c>
      <c r="D17" s="266"/>
      <c r="E17" s="289"/>
      <c r="F17" s="290"/>
      <c r="G17" s="290"/>
    </row>
    <row r="18" spans="1:10" ht="26" x14ac:dyDescent="0.3">
      <c r="A18" s="325"/>
      <c r="B18" s="491" t="s">
        <v>537</v>
      </c>
      <c r="C18" s="492">
        <f>SUM(C5:C17)</f>
        <v>874400692</v>
      </c>
      <c r="D18" s="286"/>
      <c r="E18" s="289"/>
      <c r="F18" s="290"/>
      <c r="G18" s="290"/>
    </row>
    <row r="19" spans="1:10" ht="25" x14ac:dyDescent="0.25">
      <c r="A19" s="264"/>
      <c r="B19" s="488" t="s">
        <v>539</v>
      </c>
      <c r="C19" s="489">
        <f>C7+C8+C9+C10+C11+C12+C13+C14+C15+241527200+50921023</f>
        <v>615349683</v>
      </c>
    </row>
    <row r="20" spans="1:10" ht="25" x14ac:dyDescent="0.25">
      <c r="A20" s="264"/>
      <c r="B20" s="490" t="s">
        <v>540</v>
      </c>
      <c r="C20" s="489">
        <f>C5+C6+7791200+1642614</f>
        <v>259051009</v>
      </c>
    </row>
    <row r="21" spans="1:10" s="264" customFormat="1" x14ac:dyDescent="0.25">
      <c r="B21" s="267"/>
      <c r="D21" s="268"/>
      <c r="E21" s="266"/>
      <c r="F21" s="266"/>
      <c r="G21" s="266"/>
      <c r="H21" s="266"/>
      <c r="I21" s="266"/>
      <c r="J21" s="266"/>
    </row>
    <row r="23" spans="1:10" ht="28" customHeight="1" x14ac:dyDescent="0.25">
      <c r="B23" s="608" t="s">
        <v>303</v>
      </c>
      <c r="C23" s="608"/>
      <c r="D23" s="608"/>
    </row>
  </sheetData>
  <mergeCells count="3">
    <mergeCell ref="A3:B3"/>
    <mergeCell ref="B2:C2"/>
    <mergeCell ref="B23:D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C878-C705-4F19-92FF-C5F37C9C6674}">
  <sheetPr>
    <pageSetUpPr fitToPage="1"/>
  </sheetPr>
  <dimension ref="A1:AMJ35"/>
  <sheetViews>
    <sheetView view="pageBreakPreview" zoomScale="60" zoomScaleNormal="100" workbookViewId="0">
      <selection activeCell="C15" sqref="C15:C16"/>
    </sheetView>
  </sheetViews>
  <sheetFormatPr defaultColWidth="9.08984375" defaultRowHeight="14.5" x14ac:dyDescent="0.35"/>
  <cols>
    <col min="1" max="1" width="42.90625" style="303" customWidth="1"/>
    <col min="2" max="2" width="39.90625" style="303" customWidth="1"/>
    <col min="3" max="3" width="21.08984375" style="303" customWidth="1"/>
    <col min="4" max="4" width="25" style="303" customWidth="1"/>
    <col min="5" max="1024" width="10" style="303" customWidth="1"/>
    <col min="1025" max="1025" width="10.36328125" style="305" customWidth="1"/>
    <col min="1026" max="16384" width="9.08984375" style="305"/>
  </cols>
  <sheetData>
    <row r="1" spans="1:5" x14ac:dyDescent="0.35">
      <c r="C1" s="326"/>
      <c r="D1" s="326" t="s">
        <v>332</v>
      </c>
    </row>
    <row r="2" spans="1:5" x14ac:dyDescent="0.35">
      <c r="A2" s="609" t="s">
        <v>304</v>
      </c>
      <c r="B2" s="609"/>
      <c r="C2" s="609"/>
    </row>
    <row r="3" spans="1:5" x14ac:dyDescent="0.35">
      <c r="A3" s="609" t="s">
        <v>529</v>
      </c>
      <c r="B3" s="609"/>
      <c r="C3" s="609"/>
    </row>
    <row r="5" spans="1:5" x14ac:dyDescent="0.35">
      <c r="A5" s="609" t="s">
        <v>305</v>
      </c>
      <c r="B5" s="609"/>
      <c r="C5" s="609"/>
    </row>
    <row r="6" spans="1:5" x14ac:dyDescent="0.35">
      <c r="A6" s="609" t="s">
        <v>306</v>
      </c>
      <c r="B6" s="609"/>
      <c r="C6" s="609"/>
    </row>
    <row r="8" spans="1:5" x14ac:dyDescent="0.35">
      <c r="A8" s="326" t="s">
        <v>307</v>
      </c>
      <c r="B8" s="326" t="s">
        <v>308</v>
      </c>
      <c r="C8" s="326" t="s">
        <v>309</v>
      </c>
    </row>
    <row r="9" spans="1:5" ht="30" x14ac:dyDescent="0.45">
      <c r="A9" s="335" t="s">
        <v>310</v>
      </c>
      <c r="B9" s="330" t="s">
        <v>311</v>
      </c>
      <c r="C9" s="336">
        <f>'Állami támogatások '!C18</f>
        <v>874400692</v>
      </c>
    </row>
    <row r="10" spans="1:5" ht="30" x14ac:dyDescent="0.45">
      <c r="A10" s="327" t="s">
        <v>312</v>
      </c>
      <c r="B10" s="330" t="s">
        <v>313</v>
      </c>
      <c r="C10" s="336">
        <v>23646000</v>
      </c>
      <c r="D10" s="328"/>
    </row>
    <row r="11" spans="1:5" ht="30" x14ac:dyDescent="0.45">
      <c r="A11" s="327" t="s">
        <v>312</v>
      </c>
      <c r="B11" s="330" t="s">
        <v>552</v>
      </c>
      <c r="C11" s="336">
        <v>6404000</v>
      </c>
      <c r="D11" s="329"/>
    </row>
    <row r="12" spans="1:5" ht="44.5" x14ac:dyDescent="0.45">
      <c r="A12" s="327" t="s">
        <v>314</v>
      </c>
      <c r="B12" s="330" t="s">
        <v>315</v>
      </c>
      <c r="C12" s="336">
        <v>235323517</v>
      </c>
      <c r="D12" s="613">
        <f>SUM(C12:C14)</f>
        <v>419982886.15999997</v>
      </c>
      <c r="E12" s="610" t="s">
        <v>316</v>
      </c>
    </row>
    <row r="13" spans="1:5" ht="30" x14ac:dyDescent="0.45">
      <c r="A13" s="327" t="s">
        <v>314</v>
      </c>
      <c r="B13" s="330" t="s">
        <v>317</v>
      </c>
      <c r="C13" s="336">
        <v>96268711</v>
      </c>
      <c r="D13" s="614"/>
      <c r="E13" s="611"/>
    </row>
    <row r="14" spans="1:5" ht="44.5" x14ac:dyDescent="0.45">
      <c r="A14" s="327" t="s">
        <v>314</v>
      </c>
      <c r="B14" s="330" t="s">
        <v>553</v>
      </c>
      <c r="C14" s="336">
        <f>'2025. tagdíj'!G45</f>
        <v>88390658.159999996</v>
      </c>
      <c r="D14" s="615"/>
      <c r="E14" s="612"/>
    </row>
    <row r="15" spans="1:5" ht="30.75" customHeight="1" x14ac:dyDescent="0.35">
      <c r="A15" s="327" t="s">
        <v>318</v>
      </c>
      <c r="B15" s="330" t="s">
        <v>319</v>
      </c>
      <c r="C15" s="498">
        <f>64964570-24442465</f>
        <v>40522105</v>
      </c>
      <c r="D15" s="613">
        <f>C15+C16+C17</f>
        <v>146539048</v>
      </c>
      <c r="E15" s="610" t="s">
        <v>320</v>
      </c>
    </row>
    <row r="16" spans="1:5" ht="30.75" customHeight="1" x14ac:dyDescent="0.35">
      <c r="A16" s="327" t="s">
        <v>318</v>
      </c>
      <c r="B16" s="330" t="s">
        <v>321</v>
      </c>
      <c r="C16" s="498">
        <f>137069287-51571360</f>
        <v>85497927</v>
      </c>
      <c r="D16" s="614"/>
      <c r="E16" s="611"/>
    </row>
    <row r="17" spans="1:5" ht="30" x14ac:dyDescent="0.45">
      <c r="A17" s="327" t="s">
        <v>322</v>
      </c>
      <c r="B17" s="330" t="s">
        <v>474</v>
      </c>
      <c r="C17" s="336">
        <f>5545680+14973336</f>
        <v>20519016</v>
      </c>
      <c r="D17" s="615"/>
      <c r="E17" s="612"/>
    </row>
    <row r="18" spans="1:5" ht="30" x14ac:dyDescent="0.45">
      <c r="A18" s="327" t="s">
        <v>554</v>
      </c>
      <c r="B18" s="330" t="s">
        <v>323</v>
      </c>
      <c r="C18" s="336">
        <f>85032500</f>
        <v>85032500</v>
      </c>
    </row>
    <row r="19" spans="1:5" ht="30" x14ac:dyDescent="0.45">
      <c r="A19" s="327" t="s">
        <v>554</v>
      </c>
      <c r="B19" s="330" t="s">
        <v>324</v>
      </c>
      <c r="C19" s="336">
        <f>111652061</f>
        <v>111652061</v>
      </c>
    </row>
    <row r="20" spans="1:5" ht="30" x14ac:dyDescent="0.45">
      <c r="A20" s="327" t="s">
        <v>554</v>
      </c>
      <c r="B20" s="330" t="s">
        <v>325</v>
      </c>
      <c r="C20" s="336">
        <v>19811988</v>
      </c>
    </row>
    <row r="21" spans="1:5" ht="18.5" x14ac:dyDescent="0.45">
      <c r="A21" s="327" t="s">
        <v>555</v>
      </c>
      <c r="B21" s="330" t="s">
        <v>556</v>
      </c>
      <c r="C21" s="336">
        <v>68488666</v>
      </c>
    </row>
    <row r="22" spans="1:5" ht="18.5" x14ac:dyDescent="0.45">
      <c r="A22" s="331" t="s">
        <v>52</v>
      </c>
      <c r="B22" s="497"/>
      <c r="C22" s="499">
        <f>SUM(C9:C21)</f>
        <v>1755957841.1600001</v>
      </c>
    </row>
    <row r="23" spans="1:5" x14ac:dyDescent="0.35">
      <c r="B23" s="332" t="s">
        <v>206</v>
      </c>
      <c r="C23" s="495">
        <v>1755957841</v>
      </c>
    </row>
    <row r="24" spans="1:5" x14ac:dyDescent="0.35">
      <c r="C24" s="496">
        <f>C23-C22</f>
        <v>-0.16000008583068848</v>
      </c>
    </row>
    <row r="25" spans="1:5" x14ac:dyDescent="0.35">
      <c r="A25" s="609" t="s">
        <v>326</v>
      </c>
      <c r="B25" s="609"/>
      <c r="C25" s="609"/>
    </row>
    <row r="26" spans="1:5" x14ac:dyDescent="0.35">
      <c r="A26" s="609" t="s">
        <v>306</v>
      </c>
      <c r="B26" s="609"/>
      <c r="C26" s="609"/>
    </row>
    <row r="28" spans="1:5" x14ac:dyDescent="0.35">
      <c r="A28" s="326" t="s">
        <v>327</v>
      </c>
      <c r="B28" s="326" t="s">
        <v>328</v>
      </c>
      <c r="C28" s="326" t="s">
        <v>329</v>
      </c>
    </row>
    <row r="29" spans="1:5" ht="30" x14ac:dyDescent="0.45">
      <c r="A29" s="327" t="s">
        <v>330</v>
      </c>
      <c r="B29" s="327" t="s">
        <v>549</v>
      </c>
      <c r="C29" s="500">
        <f>[2]Társulás!$G$41</f>
        <v>3600000</v>
      </c>
    </row>
    <row r="30" spans="1:5" ht="18.5" x14ac:dyDescent="0.45">
      <c r="A30" s="327" t="s">
        <v>331</v>
      </c>
      <c r="B30" s="327" t="s">
        <v>550</v>
      </c>
      <c r="C30" s="500">
        <v>850000</v>
      </c>
    </row>
    <row r="31" spans="1:5" ht="59" x14ac:dyDescent="0.45">
      <c r="A31" s="327" t="s">
        <v>310</v>
      </c>
      <c r="B31" s="327" t="s">
        <v>551</v>
      </c>
      <c r="C31" s="500">
        <v>10000000</v>
      </c>
    </row>
    <row r="32" spans="1:5" ht="18.5" x14ac:dyDescent="0.45">
      <c r="A32" s="333" t="s">
        <v>52</v>
      </c>
      <c r="B32" s="334"/>
      <c r="C32" s="501">
        <f>SUM(C28:C31)</f>
        <v>14450000</v>
      </c>
    </row>
    <row r="33" spans="1:2" x14ac:dyDescent="0.35">
      <c r="B33" s="332"/>
    </row>
    <row r="35" spans="1:2" s="303" customFormat="1" x14ac:dyDescent="0.35">
      <c r="A35" s="8"/>
    </row>
  </sheetData>
  <mergeCells count="10">
    <mergeCell ref="E12:E14"/>
    <mergeCell ref="D15:D17"/>
    <mergeCell ref="E15:E17"/>
    <mergeCell ref="A25:C25"/>
    <mergeCell ref="D12:D14"/>
    <mergeCell ref="A26:C26"/>
    <mergeCell ref="A2:C2"/>
    <mergeCell ref="A3:C3"/>
    <mergeCell ref="A5:C5"/>
    <mergeCell ref="A6:C6"/>
  </mergeCells>
  <pageMargins left="0.75984251968503913" right="0.70000000000000007" top="0.85354330708661408" bottom="0.74370078740157508" header="0.45984251968503903" footer="0.35000000000000003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E052-BDC7-4711-9381-783A859E6F8A}">
  <sheetPr>
    <pageSetUpPr fitToPage="1"/>
  </sheetPr>
  <dimension ref="A1:AMH33"/>
  <sheetViews>
    <sheetView view="pageBreakPreview" zoomScale="60" zoomScaleNormal="100" workbookViewId="0">
      <selection activeCell="A34" sqref="A34"/>
    </sheetView>
  </sheetViews>
  <sheetFormatPr defaultColWidth="9.08984375" defaultRowHeight="14.5" x14ac:dyDescent="0.35"/>
  <cols>
    <col min="1" max="1" width="38.08984375" style="303" customWidth="1"/>
    <col min="2" max="2" width="14.90625" style="303" hidden="1" customWidth="1"/>
    <col min="3" max="3" width="14.90625" style="303" customWidth="1"/>
    <col min="4" max="4" width="19.453125" style="303" customWidth="1"/>
    <col min="5" max="1022" width="10" style="303" customWidth="1"/>
    <col min="1023" max="1023" width="10.36328125" style="305" customWidth="1"/>
    <col min="1024" max="16384" width="9.08984375" style="305"/>
  </cols>
  <sheetData>
    <row r="1" spans="1:7" ht="15.5" x14ac:dyDescent="0.35">
      <c r="A1" s="302"/>
      <c r="C1" s="609" t="s">
        <v>370</v>
      </c>
      <c r="D1" s="609"/>
    </row>
    <row r="2" spans="1:7" ht="15.5" x14ac:dyDescent="0.35">
      <c r="A2" s="304"/>
    </row>
    <row r="3" spans="1:7" ht="15.5" x14ac:dyDescent="0.35">
      <c r="A3" s="616" t="s">
        <v>258</v>
      </c>
      <c r="B3" s="616"/>
      <c r="C3" s="616"/>
      <c r="D3" s="616"/>
    </row>
    <row r="4" spans="1:7" ht="15.5" x14ac:dyDescent="0.35">
      <c r="A4" s="616" t="s">
        <v>467</v>
      </c>
      <c r="B4" s="616"/>
      <c r="C4" s="616"/>
      <c r="D4" s="616"/>
    </row>
    <row r="5" spans="1:7" ht="15.5" x14ac:dyDescent="0.35">
      <c r="A5" s="616" t="s">
        <v>528</v>
      </c>
      <c r="B5" s="616"/>
      <c r="C5" s="616"/>
      <c r="D5" s="616"/>
      <c r="G5" s="305"/>
    </row>
    <row r="6" spans="1:7" ht="15.5" x14ac:dyDescent="0.35">
      <c r="A6" s="306"/>
      <c r="G6" s="305"/>
    </row>
    <row r="7" spans="1:7" ht="15.75" customHeight="1" x14ac:dyDescent="0.35">
      <c r="A7" s="617" t="s">
        <v>260</v>
      </c>
      <c r="B7" s="617"/>
      <c r="C7" s="617"/>
      <c r="D7" s="617"/>
    </row>
    <row r="8" spans="1:7" x14ac:dyDescent="0.35">
      <c r="A8" s="307"/>
      <c r="G8" s="305"/>
    </row>
    <row r="9" spans="1:7" ht="16" thickBot="1" x14ac:dyDescent="0.4">
      <c r="B9" s="308" t="s">
        <v>261</v>
      </c>
      <c r="C9" s="309"/>
      <c r="D9" s="310"/>
    </row>
    <row r="10" spans="1:7" ht="33" customHeight="1" thickTop="1" x14ac:dyDescent="0.35">
      <c r="A10" s="375" t="s">
        <v>114</v>
      </c>
      <c r="B10" s="374" t="s">
        <v>369</v>
      </c>
      <c r="C10" s="374" t="s">
        <v>527</v>
      </c>
      <c r="D10" s="375" t="s">
        <v>262</v>
      </c>
    </row>
    <row r="11" spans="1:7" ht="15.5" x14ac:dyDescent="0.35">
      <c r="A11" s="379" t="s">
        <v>263</v>
      </c>
      <c r="B11" s="376" t="s">
        <v>264</v>
      </c>
      <c r="C11" s="376" t="s">
        <v>264</v>
      </c>
      <c r="D11" s="377"/>
    </row>
    <row r="12" spans="1:7" ht="16.5" customHeight="1" thickBot="1" x14ac:dyDescent="0.4">
      <c r="A12" s="380"/>
      <c r="B12" s="378" t="s">
        <v>265</v>
      </c>
      <c r="C12" s="378" t="s">
        <v>265</v>
      </c>
      <c r="D12" s="377"/>
    </row>
    <row r="13" spans="1:7" ht="18" thickTop="1" x14ac:dyDescent="0.35">
      <c r="A13" s="359" t="s">
        <v>252</v>
      </c>
      <c r="B13" s="363">
        <v>58.5</v>
      </c>
      <c r="C13" s="363">
        <f>SUM(C14:C17)</f>
        <v>58.5</v>
      </c>
      <c r="D13" s="364">
        <v>0</v>
      </c>
    </row>
    <row r="14" spans="1:7" ht="19.5" customHeight="1" x14ac:dyDescent="0.35">
      <c r="A14" s="338" t="s">
        <v>378</v>
      </c>
      <c r="B14" s="365">
        <v>8.5</v>
      </c>
      <c r="C14" s="365">
        <v>8.5</v>
      </c>
      <c r="D14" s="366">
        <v>0</v>
      </c>
    </row>
    <row r="15" spans="1:7" ht="31" x14ac:dyDescent="0.35">
      <c r="A15" s="338" t="s">
        <v>379</v>
      </c>
      <c r="B15" s="365">
        <v>16</v>
      </c>
      <c r="C15" s="365">
        <v>16</v>
      </c>
      <c r="D15" s="366">
        <v>0</v>
      </c>
    </row>
    <row r="16" spans="1:7" ht="31" x14ac:dyDescent="0.35">
      <c r="A16" s="338" t="s">
        <v>380</v>
      </c>
      <c r="B16" s="365">
        <v>23</v>
      </c>
      <c r="C16" s="365">
        <v>23</v>
      </c>
      <c r="D16" s="366">
        <v>0</v>
      </c>
    </row>
    <row r="17" spans="1:4" ht="31" x14ac:dyDescent="0.35">
      <c r="A17" s="360" t="s">
        <v>381</v>
      </c>
      <c r="B17" s="367">
        <v>11</v>
      </c>
      <c r="C17" s="367">
        <v>11</v>
      </c>
      <c r="D17" s="366"/>
    </row>
    <row r="18" spans="1:4" ht="17.5" x14ac:dyDescent="0.35">
      <c r="A18" s="311" t="s">
        <v>266</v>
      </c>
      <c r="B18" s="368">
        <f>SUM(B19:B30)</f>
        <v>159</v>
      </c>
      <c r="C18" s="368">
        <f>SUM(C19:C30)</f>
        <v>143</v>
      </c>
      <c r="D18" s="364">
        <f>SUM(D19:D30)</f>
        <v>0</v>
      </c>
    </row>
    <row r="19" spans="1:4" ht="31" x14ac:dyDescent="0.35">
      <c r="A19" s="339" t="s">
        <v>382</v>
      </c>
      <c r="B19" s="369">
        <v>48</v>
      </c>
      <c r="C19" s="369">
        <v>48</v>
      </c>
      <c r="D19" s="366">
        <v>0</v>
      </c>
    </row>
    <row r="20" spans="1:4" ht="31" x14ac:dyDescent="0.35">
      <c r="A20" s="361" t="s">
        <v>383</v>
      </c>
      <c r="B20" s="369">
        <v>36</v>
      </c>
      <c r="C20" s="369">
        <v>20</v>
      </c>
      <c r="D20" s="366">
        <v>0</v>
      </c>
    </row>
    <row r="21" spans="1:4" ht="19.5" customHeight="1" x14ac:dyDescent="0.35">
      <c r="A21" s="339" t="s">
        <v>267</v>
      </c>
      <c r="B21" s="369">
        <v>9</v>
      </c>
      <c r="C21" s="369">
        <v>9</v>
      </c>
      <c r="D21" s="366">
        <v>0</v>
      </c>
    </row>
    <row r="22" spans="1:4" ht="18" customHeight="1" x14ac:dyDescent="0.35">
      <c r="A22" s="339" t="s">
        <v>384</v>
      </c>
      <c r="B22" s="369">
        <v>15</v>
      </c>
      <c r="C22" s="369">
        <v>15</v>
      </c>
      <c r="D22" s="366">
        <v>0</v>
      </c>
    </row>
    <row r="23" spans="1:4" ht="18" x14ac:dyDescent="0.35">
      <c r="A23" s="339" t="s">
        <v>268</v>
      </c>
      <c r="B23" s="369">
        <v>6</v>
      </c>
      <c r="C23" s="369">
        <v>6</v>
      </c>
      <c r="D23" s="366">
        <v>0</v>
      </c>
    </row>
    <row r="24" spans="1:4" ht="16.5" customHeight="1" x14ac:dyDescent="0.35">
      <c r="A24" s="339" t="s">
        <v>269</v>
      </c>
      <c r="B24" s="369">
        <v>3</v>
      </c>
      <c r="C24" s="369">
        <v>3</v>
      </c>
      <c r="D24" s="366">
        <v>0</v>
      </c>
    </row>
    <row r="25" spans="1:4" ht="16.5" customHeight="1" x14ac:dyDescent="0.35">
      <c r="A25" s="339" t="s">
        <v>270</v>
      </c>
      <c r="B25" s="369">
        <v>2</v>
      </c>
      <c r="C25" s="369">
        <v>2</v>
      </c>
      <c r="D25" s="366"/>
    </row>
    <row r="26" spans="1:4" ht="16.5" customHeight="1" x14ac:dyDescent="0.35">
      <c r="A26" s="339" t="s">
        <v>271</v>
      </c>
      <c r="B26" s="369">
        <v>2</v>
      </c>
      <c r="C26" s="369">
        <v>2</v>
      </c>
      <c r="D26" s="366"/>
    </row>
    <row r="27" spans="1:4" ht="18.75" customHeight="1" x14ac:dyDescent="0.35">
      <c r="A27" s="339" t="s">
        <v>272</v>
      </c>
      <c r="B27" s="369">
        <v>1</v>
      </c>
      <c r="C27" s="369">
        <v>1</v>
      </c>
      <c r="D27" s="366">
        <v>0</v>
      </c>
    </row>
    <row r="28" spans="1:4" ht="18" customHeight="1" x14ac:dyDescent="0.35">
      <c r="A28" s="339" t="s">
        <v>273</v>
      </c>
      <c r="B28" s="369">
        <v>34</v>
      </c>
      <c r="C28" s="369">
        <v>34</v>
      </c>
      <c r="D28" s="366">
        <v>0</v>
      </c>
    </row>
    <row r="29" spans="1:4" ht="18.75" customHeight="1" x14ac:dyDescent="0.35">
      <c r="A29" s="339" t="s">
        <v>274</v>
      </c>
      <c r="B29" s="369">
        <v>1</v>
      </c>
      <c r="C29" s="369">
        <v>1</v>
      </c>
      <c r="D29" s="366">
        <v>0</v>
      </c>
    </row>
    <row r="30" spans="1:4" ht="18" customHeight="1" x14ac:dyDescent="0.35">
      <c r="A30" s="339" t="s">
        <v>371</v>
      </c>
      <c r="B30" s="369">
        <v>2</v>
      </c>
      <c r="C30" s="369">
        <v>2</v>
      </c>
      <c r="D30" s="366">
        <v>0</v>
      </c>
    </row>
    <row r="31" spans="1:4" ht="30" x14ac:dyDescent="0.35">
      <c r="A31" s="312" t="s">
        <v>385</v>
      </c>
      <c r="B31" s="370">
        <v>0</v>
      </c>
      <c r="C31" s="368">
        <v>0</v>
      </c>
      <c r="D31" s="371">
        <v>0</v>
      </c>
    </row>
    <row r="32" spans="1:4" ht="21.75" customHeight="1" thickBot="1" x14ac:dyDescent="0.4">
      <c r="A32" s="362" t="s">
        <v>52</v>
      </c>
      <c r="B32" s="372">
        <f>B18+B13</f>
        <v>217.5</v>
      </c>
      <c r="C32" s="372">
        <f>SUM(C13+C18+C31)</f>
        <v>201.5</v>
      </c>
      <c r="D32" s="373">
        <f>SUM(D13+D18+D31)</f>
        <v>0</v>
      </c>
    </row>
    <row r="33" ht="15" thickTop="1" x14ac:dyDescent="0.35"/>
  </sheetData>
  <mergeCells count="5">
    <mergeCell ref="C1:D1"/>
    <mergeCell ref="A3:D3"/>
    <mergeCell ref="A4:D4"/>
    <mergeCell ref="A5:D5"/>
    <mergeCell ref="A7:D7"/>
  </mergeCells>
  <pageMargins left="0.70000000000000007" right="0.70000000000000007" top="1.1437007874015752" bottom="1.1437007874015752" header="0.75000000000000011" footer="0.7500000000000001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86"/>
  <sheetViews>
    <sheetView view="pageBreakPreview" zoomScale="60" zoomScaleNormal="100" workbookViewId="0">
      <selection activeCell="D17" sqref="D17"/>
    </sheetView>
  </sheetViews>
  <sheetFormatPr defaultRowHeight="12.5" x14ac:dyDescent="0.25"/>
  <cols>
    <col min="1" max="1" width="15.54296875" customWidth="1"/>
    <col min="2" max="2" width="45.08984375" customWidth="1"/>
    <col min="3" max="3" width="27.90625" customWidth="1"/>
    <col min="4" max="4" width="35" style="8" customWidth="1"/>
    <col min="5" max="5" width="21.90625" style="8" bestFit="1" customWidth="1"/>
    <col min="6" max="6" width="25.6328125" style="8" customWidth="1"/>
    <col min="7" max="8" width="8.90625" style="8"/>
  </cols>
  <sheetData>
    <row r="1" spans="1:6" ht="15.5" x14ac:dyDescent="0.25">
      <c r="A1" s="618" t="s">
        <v>460</v>
      </c>
      <c r="B1" s="618"/>
      <c r="C1" s="618"/>
      <c r="D1" s="277" t="s">
        <v>470</v>
      </c>
      <c r="E1" s="277" t="s">
        <v>473</v>
      </c>
    </row>
    <row r="2" spans="1:6" ht="15.5" x14ac:dyDescent="0.25">
      <c r="A2" s="618" t="s">
        <v>525</v>
      </c>
      <c r="B2" s="618"/>
      <c r="C2" s="618"/>
      <c r="D2" s="277"/>
      <c r="E2" s="277"/>
    </row>
    <row r="3" spans="1:6" ht="15.5" x14ac:dyDescent="0.25">
      <c r="A3" s="233"/>
      <c r="B3" s="233"/>
      <c r="C3" s="233"/>
      <c r="D3" s="277"/>
      <c r="E3" s="277"/>
    </row>
    <row r="4" spans="1:6" ht="13.5" thickBot="1" x14ac:dyDescent="0.35">
      <c r="A4" s="8"/>
      <c r="B4" s="8"/>
      <c r="C4" s="29" t="s">
        <v>215</v>
      </c>
      <c r="D4" s="277"/>
      <c r="E4" s="277"/>
    </row>
    <row r="5" spans="1:6" ht="14.5" thickBot="1" x14ac:dyDescent="0.35">
      <c r="A5" s="39" t="s">
        <v>47</v>
      </c>
      <c r="B5" s="39" t="s">
        <v>48</v>
      </c>
      <c r="C5" s="39" t="s">
        <v>526</v>
      </c>
      <c r="D5" s="277"/>
      <c r="E5" s="277"/>
    </row>
    <row r="6" spans="1:6" ht="14" x14ac:dyDescent="0.3">
      <c r="A6" s="40" t="s">
        <v>94</v>
      </c>
      <c r="B6" s="41" t="s">
        <v>251</v>
      </c>
      <c r="C6" s="317">
        <f>'Működési kiadások'!M33+'Felhalmozási kiadások'!I7</f>
        <v>1909953747</v>
      </c>
      <c r="D6" s="412">
        <f>'Működési bevételek'!L6+'Felhalmozási bevételek'!L6</f>
        <v>1909953747</v>
      </c>
      <c r="E6" s="278">
        <f>D6-C6</f>
        <v>0</v>
      </c>
    </row>
    <row r="7" spans="1:6" ht="14" x14ac:dyDescent="0.3">
      <c r="A7" s="42" t="s">
        <v>95</v>
      </c>
      <c r="B7" s="111" t="s">
        <v>256</v>
      </c>
      <c r="C7" s="269">
        <f>'Működési kiadások'!M8+'Felhalmozási kiadások'!I9</f>
        <v>591791014</v>
      </c>
      <c r="D7" s="278">
        <f>'Felhalmozási bevételek'!L8+'Működési bevételek'!L8</f>
        <v>591791014</v>
      </c>
      <c r="E7" s="278">
        <f t="shared" ref="E7:E8" si="0">D7-C7</f>
        <v>0</v>
      </c>
    </row>
    <row r="8" spans="1:6" ht="14.5" thickBot="1" x14ac:dyDescent="0.35">
      <c r="A8" s="42" t="s">
        <v>257</v>
      </c>
      <c r="B8" s="43" t="s">
        <v>258</v>
      </c>
      <c r="C8" s="269">
        <f>'Működési kiadások'!M23+'Felhalmozási kiadások'!I15</f>
        <v>167523080</v>
      </c>
      <c r="D8" s="280">
        <f>'Működési bevételek'!L19+'Felhalmozási bevételek'!L10</f>
        <v>167523080</v>
      </c>
      <c r="E8" s="278">
        <f t="shared" si="0"/>
        <v>0</v>
      </c>
      <c r="F8" s="273"/>
    </row>
    <row r="9" spans="1:6" ht="16" thickBot="1" x14ac:dyDescent="0.4">
      <c r="A9" s="224" t="s">
        <v>259</v>
      </c>
      <c r="B9" s="225"/>
      <c r="C9" s="270">
        <f>SUM(C6:C8)</f>
        <v>2669267841</v>
      </c>
      <c r="D9" s="278">
        <f>SUM(D6:D8)</f>
        <v>2669267841</v>
      </c>
      <c r="E9" s="413"/>
    </row>
    <row r="10" spans="1:6" x14ac:dyDescent="0.25">
      <c r="A10" s="8"/>
      <c r="B10" s="8"/>
      <c r="C10" s="8"/>
      <c r="F10" s="91"/>
    </row>
    <row r="11" spans="1:6" x14ac:dyDescent="0.25">
      <c r="A11" s="8"/>
      <c r="B11" s="8"/>
      <c r="C11" s="8"/>
    </row>
    <row r="12" spans="1:6" x14ac:dyDescent="0.25">
      <c r="A12" s="8"/>
      <c r="B12" s="8"/>
      <c r="C12" s="8"/>
    </row>
    <row r="13" spans="1:6" x14ac:dyDescent="0.25">
      <c r="A13" s="8"/>
      <c r="B13" s="8"/>
      <c r="C13" s="91"/>
      <c r="F13" s="273"/>
    </row>
    <row r="14" spans="1:6" x14ac:dyDescent="0.25">
      <c r="A14" s="8"/>
      <c r="B14" s="8"/>
      <c r="C14" s="273"/>
    </row>
    <row r="15" spans="1:6" x14ac:dyDescent="0.25">
      <c r="A15" s="8"/>
      <c r="B15" s="8"/>
      <c r="C15" s="8"/>
    </row>
    <row r="16" spans="1:6" x14ac:dyDescent="0.25">
      <c r="A16" s="8"/>
      <c r="B16" s="8"/>
      <c r="C16" s="273"/>
    </row>
    <row r="17" spans="1:3" x14ac:dyDescent="0.25">
      <c r="A17" s="8"/>
      <c r="B17" s="8"/>
      <c r="C17" s="273"/>
    </row>
    <row r="18" spans="1:3" x14ac:dyDescent="0.25">
      <c r="A18" s="8"/>
      <c r="B18" s="8"/>
      <c r="C18" s="273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  <row r="21" spans="1:3" x14ac:dyDescent="0.25">
      <c r="A21" s="8"/>
      <c r="B21" s="8"/>
      <c r="C21" s="8"/>
    </row>
    <row r="22" spans="1:3" x14ac:dyDescent="0.25">
      <c r="A22" s="8"/>
      <c r="B22" s="8"/>
      <c r="C22" s="8"/>
    </row>
    <row r="23" spans="1:3" x14ac:dyDescent="0.25">
      <c r="A23" s="8"/>
      <c r="B23" s="8"/>
      <c r="C23" s="8"/>
    </row>
    <row r="24" spans="1:3" x14ac:dyDescent="0.25">
      <c r="A24" s="8"/>
      <c r="B24" s="8"/>
      <c r="C24" s="8"/>
    </row>
    <row r="25" spans="1:3" x14ac:dyDescent="0.25">
      <c r="A25" s="8"/>
      <c r="B25" s="8"/>
      <c r="C25" s="8"/>
    </row>
    <row r="26" spans="1:3" x14ac:dyDescent="0.25">
      <c r="A26" s="8"/>
      <c r="B26" s="8"/>
      <c r="C26" s="8"/>
    </row>
    <row r="27" spans="1:3" x14ac:dyDescent="0.25">
      <c r="A27" s="8"/>
      <c r="B27" s="8"/>
      <c r="C27" s="8"/>
    </row>
    <row r="28" spans="1:3" x14ac:dyDescent="0.25">
      <c r="A28" s="8"/>
      <c r="B28" s="8"/>
      <c r="C28" s="8"/>
    </row>
    <row r="29" spans="1:3" x14ac:dyDescent="0.25">
      <c r="A29" s="8"/>
      <c r="B29" s="8"/>
      <c r="C29" s="8"/>
    </row>
    <row r="30" spans="1:3" x14ac:dyDescent="0.25">
      <c r="A30" s="8"/>
      <c r="B30" s="8"/>
      <c r="C30" s="8"/>
    </row>
    <row r="31" spans="1:3" x14ac:dyDescent="0.25">
      <c r="A31" s="8"/>
      <c r="B31" s="8"/>
      <c r="C31" s="8"/>
    </row>
    <row r="32" spans="1:3" x14ac:dyDescent="0.25">
      <c r="A32" s="8"/>
      <c r="B32" s="8"/>
      <c r="C32" s="8"/>
    </row>
    <row r="33" spans="1:3" x14ac:dyDescent="0.25">
      <c r="A33" s="8"/>
      <c r="B33" s="8"/>
      <c r="C33" s="8"/>
    </row>
    <row r="34" spans="1:3" x14ac:dyDescent="0.25">
      <c r="A34" s="8"/>
      <c r="B34" s="8"/>
      <c r="C34" s="8"/>
    </row>
    <row r="35" spans="1:3" x14ac:dyDescent="0.25">
      <c r="A35" s="8"/>
      <c r="B35" s="8"/>
      <c r="C35" s="8"/>
    </row>
    <row r="36" spans="1:3" x14ac:dyDescent="0.25">
      <c r="A36" s="8"/>
      <c r="B36" s="8"/>
      <c r="C36" s="8"/>
    </row>
    <row r="37" spans="1:3" x14ac:dyDescent="0.25">
      <c r="A37" s="8"/>
      <c r="B37" s="8"/>
      <c r="C37" s="8"/>
    </row>
    <row r="38" spans="1:3" x14ac:dyDescent="0.25">
      <c r="A38" s="8"/>
      <c r="B38" s="8"/>
      <c r="C38" s="8"/>
    </row>
    <row r="39" spans="1:3" x14ac:dyDescent="0.25">
      <c r="A39" s="8"/>
      <c r="B39" s="8"/>
      <c r="C39" s="8"/>
    </row>
    <row r="40" spans="1:3" x14ac:dyDescent="0.25">
      <c r="A40" s="8"/>
      <c r="B40" s="8"/>
      <c r="C40" s="8"/>
    </row>
    <row r="41" spans="1:3" x14ac:dyDescent="0.25">
      <c r="A41" s="8"/>
      <c r="B41" s="8"/>
      <c r="C41" s="8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  <row r="45" spans="1:3" x14ac:dyDescent="0.25">
      <c r="A45" s="8"/>
      <c r="B45" s="8"/>
      <c r="C45" s="8"/>
    </row>
    <row r="46" spans="1:3" x14ac:dyDescent="0.25">
      <c r="A46" s="8"/>
      <c r="B46" s="8"/>
      <c r="C46" s="8"/>
    </row>
    <row r="47" spans="1:3" x14ac:dyDescent="0.25">
      <c r="A47" s="8"/>
      <c r="B47" s="8"/>
      <c r="C47" s="8"/>
    </row>
    <row r="48" spans="1:3" x14ac:dyDescent="0.25">
      <c r="A48" s="8"/>
      <c r="B48" s="8"/>
      <c r="C48" s="8"/>
    </row>
    <row r="49" spans="1:3" x14ac:dyDescent="0.25">
      <c r="A49" s="8"/>
      <c r="B49" s="8"/>
      <c r="C49" s="8"/>
    </row>
    <row r="50" spans="1:3" x14ac:dyDescent="0.25">
      <c r="A50" s="8"/>
      <c r="B50" s="8"/>
      <c r="C50" s="8"/>
    </row>
    <row r="51" spans="1:3" x14ac:dyDescent="0.25">
      <c r="A51" s="8"/>
      <c r="B51" s="8"/>
      <c r="C51" s="8"/>
    </row>
    <row r="52" spans="1:3" x14ac:dyDescent="0.25">
      <c r="A52" s="8"/>
      <c r="B52" s="8"/>
      <c r="C52" s="8"/>
    </row>
    <row r="53" spans="1:3" x14ac:dyDescent="0.25">
      <c r="A53" s="8"/>
      <c r="B53" s="8"/>
      <c r="C53" s="8"/>
    </row>
    <row r="54" spans="1:3" x14ac:dyDescent="0.25">
      <c r="A54" s="8"/>
      <c r="B54" s="8"/>
      <c r="C54" s="8"/>
    </row>
    <row r="55" spans="1:3" x14ac:dyDescent="0.25">
      <c r="A55" s="8"/>
      <c r="B55" s="8"/>
      <c r="C55" s="8"/>
    </row>
    <row r="56" spans="1:3" x14ac:dyDescent="0.25">
      <c r="A56" s="8"/>
      <c r="B56" s="8"/>
      <c r="C56" s="8"/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  <row r="61" spans="1:3" x14ac:dyDescent="0.25">
      <c r="A61" s="8"/>
      <c r="B61" s="8"/>
      <c r="C61" s="8"/>
    </row>
    <row r="62" spans="1:3" x14ac:dyDescent="0.25">
      <c r="A62" s="8"/>
      <c r="B62" s="8"/>
      <c r="C62" s="8"/>
    </row>
    <row r="63" spans="1:3" x14ac:dyDescent="0.25">
      <c r="A63" s="8"/>
      <c r="B63" s="8"/>
      <c r="C63" s="8"/>
    </row>
    <row r="64" spans="1:3" x14ac:dyDescent="0.25">
      <c r="A64" s="8"/>
      <c r="B64" s="8"/>
      <c r="C64" s="8"/>
    </row>
    <row r="65" spans="1:3" x14ac:dyDescent="0.25">
      <c r="A65" s="8"/>
      <c r="B65" s="8"/>
      <c r="C65" s="8"/>
    </row>
    <row r="66" spans="1:3" x14ac:dyDescent="0.25">
      <c r="A66" s="8"/>
      <c r="B66" s="8"/>
      <c r="C66" s="8"/>
    </row>
    <row r="67" spans="1:3" x14ac:dyDescent="0.25">
      <c r="A67" s="8"/>
      <c r="B67" s="8"/>
      <c r="C67" s="8"/>
    </row>
    <row r="68" spans="1:3" x14ac:dyDescent="0.25">
      <c r="A68" s="8"/>
      <c r="B68" s="8"/>
      <c r="C68" s="8"/>
    </row>
    <row r="69" spans="1:3" x14ac:dyDescent="0.25">
      <c r="A69" s="8"/>
      <c r="B69" s="8"/>
      <c r="C69" s="8"/>
    </row>
    <row r="70" spans="1:3" x14ac:dyDescent="0.25">
      <c r="A70" s="8"/>
      <c r="B70" s="8"/>
      <c r="C70" s="8"/>
    </row>
    <row r="71" spans="1:3" x14ac:dyDescent="0.25">
      <c r="A71" s="8"/>
      <c r="B71" s="8"/>
      <c r="C71" s="8"/>
    </row>
    <row r="72" spans="1:3" x14ac:dyDescent="0.25">
      <c r="A72" s="8"/>
      <c r="B72" s="8"/>
      <c r="C72" s="8"/>
    </row>
    <row r="73" spans="1:3" x14ac:dyDescent="0.25">
      <c r="A73" s="8"/>
      <c r="B73" s="8"/>
      <c r="C73" s="8"/>
    </row>
    <row r="74" spans="1:3" x14ac:dyDescent="0.25">
      <c r="A74" s="8"/>
      <c r="B74" s="8"/>
      <c r="C74" s="8"/>
    </row>
    <row r="75" spans="1:3" x14ac:dyDescent="0.25">
      <c r="A75" s="8"/>
      <c r="B75" s="8"/>
      <c r="C75" s="8"/>
    </row>
    <row r="76" spans="1:3" x14ac:dyDescent="0.25">
      <c r="A76" s="8"/>
      <c r="B76" s="8"/>
      <c r="C76" s="8"/>
    </row>
    <row r="77" spans="1:3" x14ac:dyDescent="0.25">
      <c r="A77" s="8"/>
      <c r="B77" s="8"/>
      <c r="C77" s="8"/>
    </row>
    <row r="78" spans="1:3" x14ac:dyDescent="0.25">
      <c r="A78" s="8"/>
      <c r="B78" s="8"/>
      <c r="C78" s="8"/>
    </row>
    <row r="79" spans="1:3" x14ac:dyDescent="0.25">
      <c r="A79" s="8"/>
      <c r="B79" s="8"/>
      <c r="C79" s="8"/>
    </row>
    <row r="80" spans="1:3" x14ac:dyDescent="0.25">
      <c r="A80" s="8"/>
      <c r="B80" s="8"/>
      <c r="C80" s="8"/>
    </row>
    <row r="81" spans="1:3" x14ac:dyDescent="0.25">
      <c r="A81" s="8"/>
      <c r="B81" s="8"/>
      <c r="C81" s="8"/>
    </row>
    <row r="82" spans="1:3" x14ac:dyDescent="0.25">
      <c r="A82" s="8"/>
      <c r="B82" s="8"/>
      <c r="C82" s="8"/>
    </row>
    <row r="83" spans="1:3" x14ac:dyDescent="0.25">
      <c r="A83" s="8"/>
      <c r="B83" s="8"/>
      <c r="C83" s="8"/>
    </row>
    <row r="84" spans="1:3" x14ac:dyDescent="0.25">
      <c r="A84" s="8"/>
      <c r="B84" s="8"/>
      <c r="C84" s="8"/>
    </row>
    <row r="85" spans="1:3" x14ac:dyDescent="0.25">
      <c r="A85" s="8"/>
      <c r="B85" s="8"/>
      <c r="C85" s="8"/>
    </row>
    <row r="86" spans="1:3" x14ac:dyDescent="0.25">
      <c r="A86" s="8"/>
      <c r="B86" s="8"/>
      <c r="C86" s="8"/>
    </row>
    <row r="87" spans="1:3" x14ac:dyDescent="0.25">
      <c r="A87" s="8"/>
      <c r="B87" s="8"/>
      <c r="C87" s="8"/>
    </row>
    <row r="88" spans="1:3" x14ac:dyDescent="0.25">
      <c r="A88" s="8"/>
      <c r="B88" s="8"/>
      <c r="C88" s="8"/>
    </row>
    <row r="89" spans="1:3" x14ac:dyDescent="0.25">
      <c r="A89" s="8"/>
      <c r="B89" s="8"/>
      <c r="C89" s="8"/>
    </row>
    <row r="90" spans="1:3" x14ac:dyDescent="0.25">
      <c r="A90" s="8"/>
      <c r="B90" s="8"/>
      <c r="C90" s="8"/>
    </row>
    <row r="91" spans="1:3" x14ac:dyDescent="0.25">
      <c r="A91" s="8"/>
      <c r="B91" s="8"/>
      <c r="C91" s="8"/>
    </row>
    <row r="92" spans="1:3" x14ac:dyDescent="0.25">
      <c r="A92" s="8"/>
      <c r="B92" s="8"/>
      <c r="C92" s="8"/>
    </row>
    <row r="93" spans="1:3" x14ac:dyDescent="0.25">
      <c r="A93" s="8"/>
      <c r="B93" s="8"/>
      <c r="C93" s="8"/>
    </row>
    <row r="94" spans="1:3" x14ac:dyDescent="0.25">
      <c r="A94" s="8"/>
      <c r="B94" s="8"/>
      <c r="C94" s="8"/>
    </row>
    <row r="95" spans="1:3" x14ac:dyDescent="0.25">
      <c r="A95" s="8"/>
      <c r="B95" s="8"/>
      <c r="C95" s="8"/>
    </row>
    <row r="96" spans="1:3" x14ac:dyDescent="0.25">
      <c r="A96" s="8"/>
      <c r="B96" s="8"/>
      <c r="C96" s="8"/>
    </row>
    <row r="97" spans="1:3" x14ac:dyDescent="0.25">
      <c r="A97" s="8"/>
      <c r="B97" s="8"/>
      <c r="C97" s="8"/>
    </row>
    <row r="98" spans="1:3" x14ac:dyDescent="0.25">
      <c r="A98" s="8"/>
      <c r="B98" s="8"/>
      <c r="C98" s="8"/>
    </row>
    <row r="99" spans="1:3" x14ac:dyDescent="0.25">
      <c r="A99" s="8"/>
      <c r="B99" s="8"/>
      <c r="C99" s="8"/>
    </row>
    <row r="100" spans="1:3" x14ac:dyDescent="0.25">
      <c r="A100" s="8"/>
      <c r="B100" s="8"/>
      <c r="C100" s="8"/>
    </row>
    <row r="101" spans="1:3" x14ac:dyDescent="0.25">
      <c r="A101" s="8"/>
      <c r="B101" s="8"/>
      <c r="C101" s="8"/>
    </row>
    <row r="102" spans="1:3" x14ac:dyDescent="0.25">
      <c r="A102" s="8"/>
      <c r="B102" s="8"/>
      <c r="C102" s="8"/>
    </row>
    <row r="103" spans="1:3" x14ac:dyDescent="0.25">
      <c r="A103" s="8"/>
      <c r="B103" s="8"/>
      <c r="C103" s="8"/>
    </row>
    <row r="104" spans="1:3" x14ac:dyDescent="0.25">
      <c r="A104" s="8"/>
      <c r="B104" s="8"/>
      <c r="C104" s="8"/>
    </row>
    <row r="105" spans="1:3" x14ac:dyDescent="0.25">
      <c r="A105" s="8"/>
      <c r="B105" s="8"/>
      <c r="C105" s="8"/>
    </row>
    <row r="106" spans="1:3" x14ac:dyDescent="0.25">
      <c r="A106" s="8"/>
      <c r="B106" s="8"/>
      <c r="C106" s="8"/>
    </row>
    <row r="107" spans="1:3" x14ac:dyDescent="0.25">
      <c r="A107" s="8"/>
      <c r="B107" s="8"/>
      <c r="C107" s="8"/>
    </row>
    <row r="108" spans="1:3" x14ac:dyDescent="0.25">
      <c r="A108" s="8"/>
      <c r="B108" s="8"/>
      <c r="C108" s="8"/>
    </row>
    <row r="109" spans="1:3" x14ac:dyDescent="0.25">
      <c r="A109" s="8"/>
      <c r="B109" s="8"/>
      <c r="C109" s="8"/>
    </row>
    <row r="110" spans="1:3" x14ac:dyDescent="0.25">
      <c r="A110" s="8"/>
      <c r="B110" s="8"/>
      <c r="C110" s="8"/>
    </row>
    <row r="111" spans="1:3" x14ac:dyDescent="0.25">
      <c r="A111" s="8"/>
      <c r="B111" s="8"/>
      <c r="C111" s="8"/>
    </row>
    <row r="112" spans="1:3" x14ac:dyDescent="0.25">
      <c r="A112" s="8"/>
      <c r="B112" s="8"/>
      <c r="C112" s="8"/>
    </row>
    <row r="113" spans="1:3" x14ac:dyDescent="0.25">
      <c r="A113" s="8"/>
      <c r="B113" s="8"/>
      <c r="C113" s="8"/>
    </row>
    <row r="114" spans="1:3" x14ac:dyDescent="0.25">
      <c r="A114" s="8"/>
      <c r="B114" s="8"/>
      <c r="C114" s="8"/>
    </row>
    <row r="115" spans="1:3" x14ac:dyDescent="0.25">
      <c r="A115" s="8"/>
      <c r="B115" s="8"/>
      <c r="C115" s="8"/>
    </row>
    <row r="116" spans="1:3" x14ac:dyDescent="0.25">
      <c r="A116" s="8"/>
      <c r="B116" s="8"/>
      <c r="C116" s="8"/>
    </row>
    <row r="117" spans="1:3" x14ac:dyDescent="0.25">
      <c r="A117" s="8"/>
      <c r="B117" s="8"/>
      <c r="C117" s="8"/>
    </row>
    <row r="118" spans="1:3" x14ac:dyDescent="0.25">
      <c r="A118" s="8"/>
      <c r="B118" s="8"/>
      <c r="C118" s="8"/>
    </row>
    <row r="119" spans="1:3" x14ac:dyDescent="0.25">
      <c r="A119" s="8"/>
      <c r="B119" s="8"/>
      <c r="C119" s="8"/>
    </row>
    <row r="120" spans="1:3" x14ac:dyDescent="0.25">
      <c r="A120" s="8"/>
      <c r="B120" s="8"/>
      <c r="C120" s="8"/>
    </row>
    <row r="121" spans="1:3" x14ac:dyDescent="0.25">
      <c r="A121" s="8"/>
      <c r="B121" s="8"/>
      <c r="C121" s="8"/>
    </row>
    <row r="122" spans="1:3" x14ac:dyDescent="0.25">
      <c r="A122" s="8"/>
      <c r="B122" s="8"/>
      <c r="C122" s="8"/>
    </row>
    <row r="123" spans="1:3" x14ac:dyDescent="0.25">
      <c r="A123" s="8"/>
      <c r="B123" s="8"/>
      <c r="C123" s="8"/>
    </row>
    <row r="124" spans="1:3" x14ac:dyDescent="0.25">
      <c r="A124" s="8"/>
      <c r="B124" s="8"/>
      <c r="C124" s="8"/>
    </row>
    <row r="125" spans="1:3" x14ac:dyDescent="0.25">
      <c r="A125" s="8"/>
      <c r="B125" s="8"/>
      <c r="C125" s="8"/>
    </row>
    <row r="126" spans="1:3" x14ac:dyDescent="0.25">
      <c r="A126" s="8"/>
      <c r="B126" s="8"/>
      <c r="C126" s="8"/>
    </row>
    <row r="127" spans="1:3" x14ac:dyDescent="0.25">
      <c r="A127" s="8"/>
      <c r="B127" s="8"/>
      <c r="C127" s="8"/>
    </row>
    <row r="128" spans="1:3" x14ac:dyDescent="0.25">
      <c r="A128" s="8"/>
      <c r="B128" s="8"/>
      <c r="C128" s="8"/>
    </row>
    <row r="129" spans="1:3" x14ac:dyDescent="0.25">
      <c r="A129" s="8"/>
      <c r="B129" s="8"/>
      <c r="C129" s="8"/>
    </row>
    <row r="130" spans="1:3" x14ac:dyDescent="0.25">
      <c r="A130" s="8"/>
      <c r="B130" s="8"/>
      <c r="C130" s="8"/>
    </row>
    <row r="131" spans="1:3" x14ac:dyDescent="0.25">
      <c r="A131" s="8"/>
      <c r="B131" s="8"/>
      <c r="C131" s="8"/>
    </row>
    <row r="132" spans="1:3" x14ac:dyDescent="0.25">
      <c r="A132" s="8"/>
      <c r="B132" s="8"/>
      <c r="C132" s="8"/>
    </row>
    <row r="133" spans="1:3" x14ac:dyDescent="0.25">
      <c r="A133" s="8"/>
      <c r="B133" s="8"/>
      <c r="C133" s="8"/>
    </row>
    <row r="134" spans="1:3" x14ac:dyDescent="0.25">
      <c r="A134" s="8"/>
      <c r="B134" s="8"/>
      <c r="C134" s="8"/>
    </row>
    <row r="135" spans="1:3" x14ac:dyDescent="0.25">
      <c r="A135" s="8"/>
      <c r="B135" s="8"/>
      <c r="C135" s="8"/>
    </row>
    <row r="136" spans="1:3" x14ac:dyDescent="0.25">
      <c r="A136" s="8"/>
      <c r="B136" s="8"/>
      <c r="C136" s="8"/>
    </row>
    <row r="137" spans="1:3" x14ac:dyDescent="0.25">
      <c r="A137" s="8"/>
      <c r="B137" s="8"/>
      <c r="C137" s="8"/>
    </row>
    <row r="138" spans="1:3" x14ac:dyDescent="0.25">
      <c r="A138" s="8"/>
      <c r="B138" s="8"/>
      <c r="C138" s="8"/>
    </row>
    <row r="139" spans="1:3" x14ac:dyDescent="0.25">
      <c r="A139" s="8"/>
      <c r="B139" s="8"/>
      <c r="C139" s="8"/>
    </row>
    <row r="140" spans="1:3" x14ac:dyDescent="0.25">
      <c r="A140" s="8"/>
      <c r="B140" s="8"/>
      <c r="C140" s="8"/>
    </row>
    <row r="141" spans="1:3" x14ac:dyDescent="0.25">
      <c r="A141" s="8"/>
      <c r="B141" s="8"/>
      <c r="C141" s="8"/>
    </row>
    <row r="142" spans="1:3" x14ac:dyDescent="0.25">
      <c r="A142" s="8"/>
      <c r="B142" s="8"/>
      <c r="C142" s="8"/>
    </row>
    <row r="143" spans="1:3" x14ac:dyDescent="0.25">
      <c r="A143" s="8"/>
      <c r="B143" s="8"/>
      <c r="C143" s="8"/>
    </row>
    <row r="144" spans="1:3" x14ac:dyDescent="0.25">
      <c r="A144" s="8"/>
      <c r="B144" s="8"/>
      <c r="C144" s="8"/>
    </row>
    <row r="145" spans="1:3" x14ac:dyDescent="0.25">
      <c r="A145" s="8"/>
      <c r="B145" s="8"/>
      <c r="C145" s="8"/>
    </row>
    <row r="146" spans="1:3" x14ac:dyDescent="0.25">
      <c r="A146" s="8"/>
      <c r="B146" s="8"/>
      <c r="C146" s="8"/>
    </row>
    <row r="147" spans="1:3" x14ac:dyDescent="0.25">
      <c r="A147" s="8"/>
      <c r="B147" s="8"/>
      <c r="C147" s="8"/>
    </row>
    <row r="148" spans="1:3" x14ac:dyDescent="0.25">
      <c r="A148" s="8"/>
      <c r="B148" s="8"/>
      <c r="C148" s="8"/>
    </row>
    <row r="149" spans="1:3" x14ac:dyDescent="0.25">
      <c r="A149" s="8"/>
      <c r="B149" s="8"/>
      <c r="C149" s="8"/>
    </row>
    <row r="150" spans="1:3" x14ac:dyDescent="0.25">
      <c r="A150" s="8"/>
      <c r="B150" s="8"/>
      <c r="C150" s="8"/>
    </row>
    <row r="151" spans="1:3" x14ac:dyDescent="0.25">
      <c r="A151" s="8"/>
      <c r="B151" s="8"/>
      <c r="C151" s="8"/>
    </row>
    <row r="152" spans="1:3" x14ac:dyDescent="0.25">
      <c r="A152" s="8"/>
      <c r="B152" s="8"/>
      <c r="C152" s="8"/>
    </row>
    <row r="153" spans="1:3" x14ac:dyDescent="0.25">
      <c r="A153" s="8"/>
      <c r="B153" s="8"/>
      <c r="C153" s="8"/>
    </row>
    <row r="154" spans="1:3" x14ac:dyDescent="0.25">
      <c r="A154" s="8"/>
      <c r="B154" s="8"/>
      <c r="C154" s="8"/>
    </row>
    <row r="155" spans="1:3" x14ac:dyDescent="0.25">
      <c r="A155" s="8"/>
      <c r="B155" s="8"/>
      <c r="C155" s="8"/>
    </row>
    <row r="156" spans="1:3" x14ac:dyDescent="0.25">
      <c r="A156" s="8"/>
      <c r="B156" s="8"/>
      <c r="C156" s="8"/>
    </row>
    <row r="157" spans="1:3" x14ac:dyDescent="0.25">
      <c r="A157" s="8"/>
      <c r="B157" s="8"/>
      <c r="C157" s="8"/>
    </row>
    <row r="158" spans="1:3" x14ac:dyDescent="0.25">
      <c r="A158" s="8"/>
      <c r="B158" s="8"/>
      <c r="C158" s="8"/>
    </row>
    <row r="159" spans="1:3" x14ac:dyDescent="0.25">
      <c r="A159" s="8"/>
      <c r="B159" s="8"/>
      <c r="C159" s="8"/>
    </row>
    <row r="160" spans="1:3" x14ac:dyDescent="0.25">
      <c r="A160" s="8"/>
      <c r="B160" s="8"/>
      <c r="C160" s="8"/>
    </row>
    <row r="161" spans="1:3" x14ac:dyDescent="0.25">
      <c r="A161" s="8"/>
      <c r="B161" s="8"/>
      <c r="C161" s="8"/>
    </row>
    <row r="162" spans="1:3" x14ac:dyDescent="0.25">
      <c r="A162" s="8"/>
      <c r="B162" s="8"/>
      <c r="C162" s="8"/>
    </row>
    <row r="163" spans="1:3" x14ac:dyDescent="0.25">
      <c r="A163" s="8"/>
      <c r="B163" s="8"/>
      <c r="C163" s="8"/>
    </row>
    <row r="164" spans="1:3" x14ac:dyDescent="0.25">
      <c r="A164" s="8"/>
      <c r="B164" s="8"/>
      <c r="C164" s="8"/>
    </row>
    <row r="165" spans="1:3" x14ac:dyDescent="0.25">
      <c r="A165" s="8"/>
      <c r="B165" s="8"/>
      <c r="C165" s="8"/>
    </row>
    <row r="166" spans="1:3" x14ac:dyDescent="0.25">
      <c r="A166" s="8"/>
      <c r="B166" s="8"/>
      <c r="C166" s="8"/>
    </row>
    <row r="167" spans="1:3" x14ac:dyDescent="0.25">
      <c r="A167" s="8"/>
      <c r="B167" s="8"/>
      <c r="C167" s="8"/>
    </row>
    <row r="168" spans="1:3" x14ac:dyDescent="0.25">
      <c r="A168" s="8"/>
      <c r="B168" s="8"/>
      <c r="C168" s="8"/>
    </row>
    <row r="169" spans="1:3" x14ac:dyDescent="0.25">
      <c r="A169" s="8"/>
      <c r="B169" s="8"/>
      <c r="C169" s="8"/>
    </row>
    <row r="170" spans="1:3" x14ac:dyDescent="0.25">
      <c r="A170" s="8"/>
      <c r="B170" s="8"/>
      <c r="C170" s="8"/>
    </row>
    <row r="171" spans="1:3" x14ac:dyDescent="0.25">
      <c r="A171" s="8"/>
      <c r="B171" s="8"/>
      <c r="C171" s="8"/>
    </row>
    <row r="172" spans="1:3" x14ac:dyDescent="0.25">
      <c r="A172" s="8"/>
      <c r="B172" s="8"/>
      <c r="C172" s="8"/>
    </row>
    <row r="173" spans="1:3" x14ac:dyDescent="0.25">
      <c r="A173" s="8"/>
      <c r="B173" s="8"/>
      <c r="C173" s="8"/>
    </row>
    <row r="174" spans="1:3" x14ac:dyDescent="0.25">
      <c r="A174" s="8"/>
      <c r="B174" s="8"/>
      <c r="C174" s="8"/>
    </row>
    <row r="175" spans="1:3" x14ac:dyDescent="0.25">
      <c r="A175" s="8"/>
      <c r="B175" s="8"/>
      <c r="C175" s="8"/>
    </row>
    <row r="176" spans="1:3" x14ac:dyDescent="0.25">
      <c r="A176" s="8"/>
      <c r="B176" s="8"/>
      <c r="C176" s="8"/>
    </row>
    <row r="177" spans="1:3" x14ac:dyDescent="0.25">
      <c r="A177" s="8"/>
      <c r="B177" s="8"/>
      <c r="C177" s="8"/>
    </row>
    <row r="178" spans="1:3" x14ac:dyDescent="0.25">
      <c r="A178" s="8"/>
      <c r="B178" s="8"/>
      <c r="C178" s="8"/>
    </row>
    <row r="179" spans="1:3" x14ac:dyDescent="0.25">
      <c r="A179" s="8"/>
      <c r="B179" s="8"/>
      <c r="C179" s="8"/>
    </row>
    <row r="180" spans="1:3" x14ac:dyDescent="0.25">
      <c r="A180" s="8"/>
      <c r="B180" s="8"/>
      <c r="C180" s="8"/>
    </row>
    <row r="181" spans="1:3" x14ac:dyDescent="0.25">
      <c r="A181" s="8"/>
      <c r="B181" s="8"/>
      <c r="C181" s="8"/>
    </row>
    <row r="182" spans="1:3" x14ac:dyDescent="0.25">
      <c r="A182" s="8"/>
      <c r="B182" s="8"/>
      <c r="C182" s="8"/>
    </row>
    <row r="183" spans="1:3" x14ac:dyDescent="0.25">
      <c r="A183" s="8"/>
      <c r="B183" s="8"/>
      <c r="C183" s="8"/>
    </row>
    <row r="184" spans="1:3" x14ac:dyDescent="0.25">
      <c r="A184" s="8"/>
      <c r="B184" s="8"/>
      <c r="C184" s="8"/>
    </row>
    <row r="185" spans="1:3" x14ac:dyDescent="0.25">
      <c r="A185" s="8"/>
      <c r="B185" s="8"/>
      <c r="C185" s="8"/>
    </row>
    <row r="186" spans="1:3" x14ac:dyDescent="0.25">
      <c r="A186" s="8"/>
      <c r="B186" s="8"/>
      <c r="C186" s="8"/>
    </row>
  </sheetData>
  <mergeCells count="2">
    <mergeCell ref="A1:C1"/>
    <mergeCell ref="A2:C2"/>
  </mergeCells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1"/>
  <sheetViews>
    <sheetView view="pageBreakPreview" zoomScale="60" zoomScaleNormal="100" workbookViewId="0">
      <selection activeCell="C12" sqref="C12"/>
    </sheetView>
  </sheetViews>
  <sheetFormatPr defaultRowHeight="12.5" x14ac:dyDescent="0.25"/>
  <cols>
    <col min="1" max="1" width="21.453125" customWidth="1"/>
    <col min="2" max="2" width="31.36328125" customWidth="1"/>
    <col min="3" max="3" width="12.6328125" customWidth="1"/>
    <col min="4" max="4" width="5" customWidth="1"/>
    <col min="5" max="5" width="11.08984375" bestFit="1" customWidth="1"/>
    <col min="6" max="6" width="10.08984375" bestFit="1" customWidth="1"/>
    <col min="257" max="257" width="21.453125" customWidth="1"/>
    <col min="258" max="258" width="24.453125" customWidth="1"/>
    <col min="259" max="259" width="12.6328125" customWidth="1"/>
    <col min="260" max="260" width="5" customWidth="1"/>
    <col min="513" max="513" width="21.453125" customWidth="1"/>
    <col min="514" max="514" width="24.453125" customWidth="1"/>
    <col min="515" max="515" width="12.6328125" customWidth="1"/>
    <col min="516" max="516" width="5" customWidth="1"/>
    <col min="769" max="769" width="21.453125" customWidth="1"/>
    <col min="770" max="770" width="24.453125" customWidth="1"/>
    <col min="771" max="771" width="12.6328125" customWidth="1"/>
    <col min="772" max="772" width="5" customWidth="1"/>
    <col min="1025" max="1025" width="21.453125" customWidth="1"/>
    <col min="1026" max="1026" width="24.453125" customWidth="1"/>
    <col min="1027" max="1027" width="12.6328125" customWidth="1"/>
    <col min="1028" max="1028" width="5" customWidth="1"/>
    <col min="1281" max="1281" width="21.453125" customWidth="1"/>
    <col min="1282" max="1282" width="24.453125" customWidth="1"/>
    <col min="1283" max="1283" width="12.6328125" customWidth="1"/>
    <col min="1284" max="1284" width="5" customWidth="1"/>
    <col min="1537" max="1537" width="21.453125" customWidth="1"/>
    <col min="1538" max="1538" width="24.453125" customWidth="1"/>
    <col min="1539" max="1539" width="12.6328125" customWidth="1"/>
    <col min="1540" max="1540" width="5" customWidth="1"/>
    <col min="1793" max="1793" width="21.453125" customWidth="1"/>
    <col min="1794" max="1794" width="24.453125" customWidth="1"/>
    <col min="1795" max="1795" width="12.6328125" customWidth="1"/>
    <col min="1796" max="1796" width="5" customWidth="1"/>
    <col min="2049" max="2049" width="21.453125" customWidth="1"/>
    <col min="2050" max="2050" width="24.453125" customWidth="1"/>
    <col min="2051" max="2051" width="12.6328125" customWidth="1"/>
    <col min="2052" max="2052" width="5" customWidth="1"/>
    <col min="2305" max="2305" width="21.453125" customWidth="1"/>
    <col min="2306" max="2306" width="24.453125" customWidth="1"/>
    <col min="2307" max="2307" width="12.6328125" customWidth="1"/>
    <col min="2308" max="2308" width="5" customWidth="1"/>
    <col min="2561" max="2561" width="21.453125" customWidth="1"/>
    <col min="2562" max="2562" width="24.453125" customWidth="1"/>
    <col min="2563" max="2563" width="12.6328125" customWidth="1"/>
    <col min="2564" max="2564" width="5" customWidth="1"/>
    <col min="2817" max="2817" width="21.453125" customWidth="1"/>
    <col min="2818" max="2818" width="24.453125" customWidth="1"/>
    <col min="2819" max="2819" width="12.6328125" customWidth="1"/>
    <col min="2820" max="2820" width="5" customWidth="1"/>
    <col min="3073" max="3073" width="21.453125" customWidth="1"/>
    <col min="3074" max="3074" width="24.453125" customWidth="1"/>
    <col min="3075" max="3075" width="12.6328125" customWidth="1"/>
    <col min="3076" max="3076" width="5" customWidth="1"/>
    <col min="3329" max="3329" width="21.453125" customWidth="1"/>
    <col min="3330" max="3330" width="24.453125" customWidth="1"/>
    <col min="3331" max="3331" width="12.6328125" customWidth="1"/>
    <col min="3332" max="3332" width="5" customWidth="1"/>
    <col min="3585" max="3585" width="21.453125" customWidth="1"/>
    <col min="3586" max="3586" width="24.453125" customWidth="1"/>
    <col min="3587" max="3587" width="12.6328125" customWidth="1"/>
    <col min="3588" max="3588" width="5" customWidth="1"/>
    <col min="3841" max="3841" width="21.453125" customWidth="1"/>
    <col min="3842" max="3842" width="24.453125" customWidth="1"/>
    <col min="3843" max="3843" width="12.6328125" customWidth="1"/>
    <col min="3844" max="3844" width="5" customWidth="1"/>
    <col min="4097" max="4097" width="21.453125" customWidth="1"/>
    <col min="4098" max="4098" width="24.453125" customWidth="1"/>
    <col min="4099" max="4099" width="12.6328125" customWidth="1"/>
    <col min="4100" max="4100" width="5" customWidth="1"/>
    <col min="4353" max="4353" width="21.453125" customWidth="1"/>
    <col min="4354" max="4354" width="24.453125" customWidth="1"/>
    <col min="4355" max="4355" width="12.6328125" customWidth="1"/>
    <col min="4356" max="4356" width="5" customWidth="1"/>
    <col min="4609" max="4609" width="21.453125" customWidth="1"/>
    <col min="4610" max="4610" width="24.453125" customWidth="1"/>
    <col min="4611" max="4611" width="12.6328125" customWidth="1"/>
    <col min="4612" max="4612" width="5" customWidth="1"/>
    <col min="4865" max="4865" width="21.453125" customWidth="1"/>
    <col min="4866" max="4866" width="24.453125" customWidth="1"/>
    <col min="4867" max="4867" width="12.6328125" customWidth="1"/>
    <col min="4868" max="4868" width="5" customWidth="1"/>
    <col min="5121" max="5121" width="21.453125" customWidth="1"/>
    <col min="5122" max="5122" width="24.453125" customWidth="1"/>
    <col min="5123" max="5123" width="12.6328125" customWidth="1"/>
    <col min="5124" max="5124" width="5" customWidth="1"/>
    <col min="5377" max="5377" width="21.453125" customWidth="1"/>
    <col min="5378" max="5378" width="24.453125" customWidth="1"/>
    <col min="5379" max="5379" width="12.6328125" customWidth="1"/>
    <col min="5380" max="5380" width="5" customWidth="1"/>
    <col min="5633" max="5633" width="21.453125" customWidth="1"/>
    <col min="5634" max="5634" width="24.453125" customWidth="1"/>
    <col min="5635" max="5635" width="12.6328125" customWidth="1"/>
    <col min="5636" max="5636" width="5" customWidth="1"/>
    <col min="5889" max="5889" width="21.453125" customWidth="1"/>
    <col min="5890" max="5890" width="24.453125" customWidth="1"/>
    <col min="5891" max="5891" width="12.6328125" customWidth="1"/>
    <col min="5892" max="5892" width="5" customWidth="1"/>
    <col min="6145" max="6145" width="21.453125" customWidth="1"/>
    <col min="6146" max="6146" width="24.453125" customWidth="1"/>
    <col min="6147" max="6147" width="12.6328125" customWidth="1"/>
    <col min="6148" max="6148" width="5" customWidth="1"/>
    <col min="6401" max="6401" width="21.453125" customWidth="1"/>
    <col min="6402" max="6402" width="24.453125" customWidth="1"/>
    <col min="6403" max="6403" width="12.6328125" customWidth="1"/>
    <col min="6404" max="6404" width="5" customWidth="1"/>
    <col min="6657" max="6657" width="21.453125" customWidth="1"/>
    <col min="6658" max="6658" width="24.453125" customWidth="1"/>
    <col min="6659" max="6659" width="12.6328125" customWidth="1"/>
    <col min="6660" max="6660" width="5" customWidth="1"/>
    <col min="6913" max="6913" width="21.453125" customWidth="1"/>
    <col min="6914" max="6914" width="24.453125" customWidth="1"/>
    <col min="6915" max="6915" width="12.6328125" customWidth="1"/>
    <col min="6916" max="6916" width="5" customWidth="1"/>
    <col min="7169" max="7169" width="21.453125" customWidth="1"/>
    <col min="7170" max="7170" width="24.453125" customWidth="1"/>
    <col min="7171" max="7171" width="12.6328125" customWidth="1"/>
    <col min="7172" max="7172" width="5" customWidth="1"/>
    <col min="7425" max="7425" width="21.453125" customWidth="1"/>
    <col min="7426" max="7426" width="24.453125" customWidth="1"/>
    <col min="7427" max="7427" width="12.6328125" customWidth="1"/>
    <col min="7428" max="7428" width="5" customWidth="1"/>
    <col min="7681" max="7681" width="21.453125" customWidth="1"/>
    <col min="7682" max="7682" width="24.453125" customWidth="1"/>
    <col min="7683" max="7683" width="12.6328125" customWidth="1"/>
    <col min="7684" max="7684" width="5" customWidth="1"/>
    <col min="7937" max="7937" width="21.453125" customWidth="1"/>
    <col min="7938" max="7938" width="24.453125" customWidth="1"/>
    <col min="7939" max="7939" width="12.6328125" customWidth="1"/>
    <col min="7940" max="7940" width="5" customWidth="1"/>
    <col min="8193" max="8193" width="21.453125" customWidth="1"/>
    <col min="8194" max="8194" width="24.453125" customWidth="1"/>
    <col min="8195" max="8195" width="12.6328125" customWidth="1"/>
    <col min="8196" max="8196" width="5" customWidth="1"/>
    <col min="8449" max="8449" width="21.453125" customWidth="1"/>
    <col min="8450" max="8450" width="24.453125" customWidth="1"/>
    <col min="8451" max="8451" width="12.6328125" customWidth="1"/>
    <col min="8452" max="8452" width="5" customWidth="1"/>
    <col min="8705" max="8705" width="21.453125" customWidth="1"/>
    <col min="8706" max="8706" width="24.453125" customWidth="1"/>
    <col min="8707" max="8707" width="12.6328125" customWidth="1"/>
    <col min="8708" max="8708" width="5" customWidth="1"/>
    <col min="8961" max="8961" width="21.453125" customWidth="1"/>
    <col min="8962" max="8962" width="24.453125" customWidth="1"/>
    <col min="8963" max="8963" width="12.6328125" customWidth="1"/>
    <col min="8964" max="8964" width="5" customWidth="1"/>
    <col min="9217" max="9217" width="21.453125" customWidth="1"/>
    <col min="9218" max="9218" width="24.453125" customWidth="1"/>
    <col min="9219" max="9219" width="12.6328125" customWidth="1"/>
    <col min="9220" max="9220" width="5" customWidth="1"/>
    <col min="9473" max="9473" width="21.453125" customWidth="1"/>
    <col min="9474" max="9474" width="24.453125" customWidth="1"/>
    <col min="9475" max="9475" width="12.6328125" customWidth="1"/>
    <col min="9476" max="9476" width="5" customWidth="1"/>
    <col min="9729" max="9729" width="21.453125" customWidth="1"/>
    <col min="9730" max="9730" width="24.453125" customWidth="1"/>
    <col min="9731" max="9731" width="12.6328125" customWidth="1"/>
    <col min="9732" max="9732" width="5" customWidth="1"/>
    <col min="9985" max="9985" width="21.453125" customWidth="1"/>
    <col min="9986" max="9986" width="24.453125" customWidth="1"/>
    <col min="9987" max="9987" width="12.6328125" customWidth="1"/>
    <col min="9988" max="9988" width="5" customWidth="1"/>
    <col min="10241" max="10241" width="21.453125" customWidth="1"/>
    <col min="10242" max="10242" width="24.453125" customWidth="1"/>
    <col min="10243" max="10243" width="12.6328125" customWidth="1"/>
    <col min="10244" max="10244" width="5" customWidth="1"/>
    <col min="10497" max="10497" width="21.453125" customWidth="1"/>
    <col min="10498" max="10498" width="24.453125" customWidth="1"/>
    <col min="10499" max="10499" width="12.6328125" customWidth="1"/>
    <col min="10500" max="10500" width="5" customWidth="1"/>
    <col min="10753" max="10753" width="21.453125" customWidth="1"/>
    <col min="10754" max="10754" width="24.453125" customWidth="1"/>
    <col min="10755" max="10755" width="12.6328125" customWidth="1"/>
    <col min="10756" max="10756" width="5" customWidth="1"/>
    <col min="11009" max="11009" width="21.453125" customWidth="1"/>
    <col min="11010" max="11010" width="24.453125" customWidth="1"/>
    <col min="11011" max="11011" width="12.6328125" customWidth="1"/>
    <col min="11012" max="11012" width="5" customWidth="1"/>
    <col min="11265" max="11265" width="21.453125" customWidth="1"/>
    <col min="11266" max="11266" width="24.453125" customWidth="1"/>
    <col min="11267" max="11267" width="12.6328125" customWidth="1"/>
    <col min="11268" max="11268" width="5" customWidth="1"/>
    <col min="11521" max="11521" width="21.453125" customWidth="1"/>
    <col min="11522" max="11522" width="24.453125" customWidth="1"/>
    <col min="11523" max="11523" width="12.6328125" customWidth="1"/>
    <col min="11524" max="11524" width="5" customWidth="1"/>
    <col min="11777" max="11777" width="21.453125" customWidth="1"/>
    <col min="11778" max="11778" width="24.453125" customWidth="1"/>
    <col min="11779" max="11779" width="12.6328125" customWidth="1"/>
    <col min="11780" max="11780" width="5" customWidth="1"/>
    <col min="12033" max="12033" width="21.453125" customWidth="1"/>
    <col min="12034" max="12034" width="24.453125" customWidth="1"/>
    <col min="12035" max="12035" width="12.6328125" customWidth="1"/>
    <col min="12036" max="12036" width="5" customWidth="1"/>
    <col min="12289" max="12289" width="21.453125" customWidth="1"/>
    <col min="12290" max="12290" width="24.453125" customWidth="1"/>
    <col min="12291" max="12291" width="12.6328125" customWidth="1"/>
    <col min="12292" max="12292" width="5" customWidth="1"/>
    <col min="12545" max="12545" width="21.453125" customWidth="1"/>
    <col min="12546" max="12546" width="24.453125" customWidth="1"/>
    <col min="12547" max="12547" width="12.6328125" customWidth="1"/>
    <col min="12548" max="12548" width="5" customWidth="1"/>
    <col min="12801" max="12801" width="21.453125" customWidth="1"/>
    <col min="12802" max="12802" width="24.453125" customWidth="1"/>
    <col min="12803" max="12803" width="12.6328125" customWidth="1"/>
    <col min="12804" max="12804" width="5" customWidth="1"/>
    <col min="13057" max="13057" width="21.453125" customWidth="1"/>
    <col min="13058" max="13058" width="24.453125" customWidth="1"/>
    <col min="13059" max="13059" width="12.6328125" customWidth="1"/>
    <col min="13060" max="13060" width="5" customWidth="1"/>
    <col min="13313" max="13313" width="21.453125" customWidth="1"/>
    <col min="13314" max="13314" width="24.453125" customWidth="1"/>
    <col min="13315" max="13315" width="12.6328125" customWidth="1"/>
    <col min="13316" max="13316" width="5" customWidth="1"/>
    <col min="13569" max="13569" width="21.453125" customWidth="1"/>
    <col min="13570" max="13570" width="24.453125" customWidth="1"/>
    <col min="13571" max="13571" width="12.6328125" customWidth="1"/>
    <col min="13572" max="13572" width="5" customWidth="1"/>
    <col min="13825" max="13825" width="21.453125" customWidth="1"/>
    <col min="13826" max="13826" width="24.453125" customWidth="1"/>
    <col min="13827" max="13827" width="12.6328125" customWidth="1"/>
    <col min="13828" max="13828" width="5" customWidth="1"/>
    <col min="14081" max="14081" width="21.453125" customWidth="1"/>
    <col min="14082" max="14082" width="24.453125" customWidth="1"/>
    <col min="14083" max="14083" width="12.6328125" customWidth="1"/>
    <col min="14084" max="14084" width="5" customWidth="1"/>
    <col min="14337" max="14337" width="21.453125" customWidth="1"/>
    <col min="14338" max="14338" width="24.453125" customWidth="1"/>
    <col min="14339" max="14339" width="12.6328125" customWidth="1"/>
    <col min="14340" max="14340" width="5" customWidth="1"/>
    <col min="14593" max="14593" width="21.453125" customWidth="1"/>
    <col min="14594" max="14594" width="24.453125" customWidth="1"/>
    <col min="14595" max="14595" width="12.6328125" customWidth="1"/>
    <col min="14596" max="14596" width="5" customWidth="1"/>
    <col min="14849" max="14849" width="21.453125" customWidth="1"/>
    <col min="14850" max="14850" width="24.453125" customWidth="1"/>
    <col min="14851" max="14851" width="12.6328125" customWidth="1"/>
    <col min="14852" max="14852" width="5" customWidth="1"/>
    <col min="15105" max="15105" width="21.453125" customWidth="1"/>
    <col min="15106" max="15106" width="24.453125" customWidth="1"/>
    <col min="15107" max="15107" width="12.6328125" customWidth="1"/>
    <col min="15108" max="15108" width="5" customWidth="1"/>
    <col min="15361" max="15361" width="21.453125" customWidth="1"/>
    <col min="15362" max="15362" width="24.453125" customWidth="1"/>
    <col min="15363" max="15363" width="12.6328125" customWidth="1"/>
    <col min="15364" max="15364" width="5" customWidth="1"/>
    <col min="15617" max="15617" width="21.453125" customWidth="1"/>
    <col min="15618" max="15618" width="24.453125" customWidth="1"/>
    <col min="15619" max="15619" width="12.6328125" customWidth="1"/>
    <col min="15620" max="15620" width="5" customWidth="1"/>
    <col min="15873" max="15873" width="21.453125" customWidth="1"/>
    <col min="15874" max="15874" width="24.453125" customWidth="1"/>
    <col min="15875" max="15875" width="12.6328125" customWidth="1"/>
    <col min="15876" max="15876" width="5" customWidth="1"/>
    <col min="16129" max="16129" width="21.453125" customWidth="1"/>
    <col min="16130" max="16130" width="24.453125" customWidth="1"/>
    <col min="16131" max="16131" width="12.6328125" customWidth="1"/>
    <col min="16132" max="16132" width="5" customWidth="1"/>
  </cols>
  <sheetData>
    <row r="1" spans="1:13" ht="13" x14ac:dyDescent="0.3">
      <c r="A1" s="523" t="s">
        <v>524</v>
      </c>
      <c r="B1" s="523"/>
      <c r="C1" s="523"/>
      <c r="D1" s="523"/>
      <c r="E1" s="523"/>
      <c r="F1" s="523"/>
      <c r="G1" s="8"/>
      <c r="H1" s="8"/>
      <c r="I1" s="8"/>
      <c r="J1" s="8"/>
      <c r="K1" s="8"/>
      <c r="L1" s="8"/>
      <c r="M1" s="8"/>
    </row>
    <row r="2" spans="1:13" ht="13" x14ac:dyDescent="0.3">
      <c r="A2" s="8"/>
      <c r="B2" s="8"/>
      <c r="C2" s="623" t="s">
        <v>216</v>
      </c>
      <c r="D2" s="623"/>
      <c r="E2" s="623"/>
      <c r="F2" s="623"/>
      <c r="G2" s="8"/>
      <c r="H2" s="8"/>
      <c r="I2" s="8"/>
      <c r="J2" s="8"/>
      <c r="K2" s="8"/>
      <c r="L2" s="8"/>
      <c r="M2" s="8"/>
    </row>
    <row r="3" spans="1:13" ht="13" x14ac:dyDescent="0.3">
      <c r="A3" s="8"/>
      <c r="B3" s="8"/>
      <c r="C3" s="8"/>
      <c r="D3" s="29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621" t="s">
        <v>372</v>
      </c>
      <c r="B4" s="621"/>
      <c r="C4" s="621"/>
      <c r="D4" s="621"/>
      <c r="E4" s="621"/>
      <c r="F4" s="621"/>
      <c r="G4" s="8"/>
      <c r="H4" s="8"/>
      <c r="I4" s="8"/>
      <c r="J4" s="8"/>
      <c r="K4" s="8"/>
      <c r="L4" s="8"/>
      <c r="M4" s="8"/>
    </row>
    <row r="5" spans="1:13" ht="13" x14ac:dyDescent="0.3">
      <c r="A5" s="8"/>
      <c r="B5" s="8"/>
      <c r="C5" s="8"/>
      <c r="D5" s="29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621" t="s">
        <v>373</v>
      </c>
      <c r="B6" s="621"/>
      <c r="C6" s="621"/>
      <c r="D6" s="621"/>
      <c r="E6" s="621"/>
      <c r="F6" s="621"/>
      <c r="G6" s="8"/>
      <c r="H6" s="8"/>
      <c r="I6" s="8"/>
      <c r="J6" s="8"/>
      <c r="K6" s="8"/>
      <c r="L6" s="8"/>
      <c r="M6" s="8"/>
    </row>
    <row r="7" spans="1:13" ht="13" x14ac:dyDescent="0.3">
      <c r="A7" s="8"/>
      <c r="B7" s="8"/>
      <c r="C7" s="8"/>
      <c r="D7" s="29"/>
      <c r="E7" s="8"/>
      <c r="F7" s="8"/>
      <c r="G7" s="8"/>
      <c r="H7" s="8"/>
      <c r="I7" s="8"/>
      <c r="J7" s="8"/>
      <c r="K7" s="8"/>
      <c r="L7" s="8"/>
      <c r="M7" s="8"/>
    </row>
    <row r="8" spans="1:13" ht="135" customHeight="1" x14ac:dyDescent="0.25">
      <c r="A8" s="622" t="s">
        <v>374</v>
      </c>
      <c r="B8" s="622"/>
      <c r="C8" s="622"/>
      <c r="D8" s="622"/>
      <c r="E8" s="622"/>
      <c r="F8" s="622"/>
      <c r="G8" s="8"/>
      <c r="H8" s="8"/>
      <c r="I8" s="8"/>
      <c r="J8" s="8"/>
      <c r="K8" s="8"/>
      <c r="L8" s="8"/>
      <c r="M8" s="8"/>
    </row>
    <row r="9" spans="1:13" ht="13" x14ac:dyDescent="0.3">
      <c r="A9" s="8"/>
      <c r="B9" s="8"/>
      <c r="C9" s="8"/>
      <c r="D9" s="29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5">
      <c r="A10" s="621" t="s">
        <v>375</v>
      </c>
      <c r="B10" s="621"/>
      <c r="C10" s="621"/>
      <c r="D10" s="621"/>
      <c r="E10" s="621"/>
      <c r="F10" s="621"/>
      <c r="G10" s="8"/>
      <c r="H10" s="8"/>
      <c r="I10" s="8"/>
      <c r="J10" s="8"/>
      <c r="K10" s="8"/>
      <c r="L10" s="8"/>
      <c r="M10" s="8"/>
    </row>
    <row r="11" spans="1:13" ht="42" customHeight="1" x14ac:dyDescent="0.25">
      <c r="A11" s="619" t="s">
        <v>223</v>
      </c>
      <c r="B11" s="620"/>
      <c r="C11" s="446">
        <v>22445266</v>
      </c>
      <c r="D11" s="258" t="s">
        <v>68</v>
      </c>
      <c r="E11" s="234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8"/>
      <c r="B14" s="8"/>
      <c r="C14" s="8"/>
      <c r="D14" s="8"/>
      <c r="E14" s="8"/>
      <c r="F14" s="8"/>
      <c r="G14" s="8"/>
      <c r="H14" s="418"/>
      <c r="I14" s="8"/>
      <c r="J14" s="8"/>
      <c r="K14" s="8"/>
      <c r="L14" s="8"/>
      <c r="M14" s="8"/>
    </row>
    <row r="15" spans="1:13" x14ac:dyDescent="0.25">
      <c r="A15" s="8"/>
      <c r="B15" s="8"/>
      <c r="C15" s="8"/>
      <c r="D15" s="8"/>
      <c r="E15" s="8"/>
      <c r="F15" s="8"/>
      <c r="G15" s="8"/>
      <c r="H15" s="418"/>
      <c r="I15" s="8"/>
      <c r="J15" s="8"/>
      <c r="K15" s="8"/>
      <c r="L15" s="8"/>
      <c r="M15" s="8"/>
    </row>
    <row r="16" spans="1:13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</sheetData>
  <mergeCells count="7">
    <mergeCell ref="A11:B11"/>
    <mergeCell ref="A10:F10"/>
    <mergeCell ref="A8:F8"/>
    <mergeCell ref="A1:F1"/>
    <mergeCell ref="C2:F2"/>
    <mergeCell ref="A4:F4"/>
    <mergeCell ref="A6:F6"/>
  </mergeCells>
  <pageMargins left="0.75" right="0.75" top="1" bottom="1" header="0.5" footer="0.5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26"/>
  <sheetViews>
    <sheetView view="pageBreakPreview" zoomScale="60" zoomScaleNormal="95" workbookViewId="0">
      <pane xSplit="1" topLeftCell="B1" activePane="topRight" state="frozen"/>
      <selection pane="topRight" activeCell="O1" sqref="O1"/>
    </sheetView>
  </sheetViews>
  <sheetFormatPr defaultRowHeight="12.5" x14ac:dyDescent="0.25"/>
  <cols>
    <col min="1" max="1" width="31" customWidth="1"/>
    <col min="2" max="2" width="13" customWidth="1"/>
    <col min="3" max="3" width="13.08984375" customWidth="1"/>
    <col min="4" max="4" width="13.453125" customWidth="1"/>
    <col min="5" max="5" width="12.54296875" customWidth="1"/>
    <col min="6" max="6" width="13.08984375" customWidth="1"/>
    <col min="7" max="7" width="14.453125" customWidth="1"/>
    <col min="8" max="8" width="15.6328125" customWidth="1"/>
    <col min="9" max="9" width="14" customWidth="1"/>
    <col min="10" max="10" width="14.90625" customWidth="1"/>
    <col min="11" max="11" width="14.54296875" customWidth="1"/>
    <col min="12" max="13" width="14" customWidth="1"/>
    <col min="14" max="14" width="16" customWidth="1"/>
    <col min="15" max="15" width="16.54296875" style="8" customWidth="1"/>
    <col min="16" max="16" width="13.453125" style="8" bestFit="1" customWidth="1"/>
    <col min="17" max="17" width="15.6328125" style="60" customWidth="1"/>
    <col min="18" max="18" width="14" style="60" customWidth="1"/>
    <col min="19" max="19" width="17.453125" style="8" bestFit="1" customWidth="1"/>
    <col min="20" max="20" width="21.36328125" style="8" customWidth="1"/>
    <col min="21" max="30" width="8.90625" style="8"/>
    <col min="255" max="255" width="27.36328125" customWidth="1"/>
    <col min="256" max="256" width="10.08984375" customWidth="1"/>
    <col min="257" max="257" width="9.90625" customWidth="1"/>
    <col min="260" max="260" width="10" customWidth="1"/>
    <col min="261" max="261" width="10.6328125" customWidth="1"/>
    <col min="262" max="262" width="9.54296875" bestFit="1" customWidth="1"/>
    <col min="263" max="263" width="9.6328125" bestFit="1" customWidth="1"/>
    <col min="264" max="264" width="9.90625" customWidth="1"/>
    <col min="265" max="266" width="9.6328125" bestFit="1" customWidth="1"/>
    <col min="267" max="267" width="10.36328125" customWidth="1"/>
    <col min="268" max="268" width="10.6328125" customWidth="1"/>
    <col min="269" max="269" width="10.90625" customWidth="1"/>
    <col min="511" max="511" width="27.36328125" customWidth="1"/>
    <col min="512" max="512" width="10.08984375" customWidth="1"/>
    <col min="513" max="513" width="9.90625" customWidth="1"/>
    <col min="516" max="516" width="10" customWidth="1"/>
    <col min="517" max="517" width="10.6328125" customWidth="1"/>
    <col min="518" max="518" width="9.54296875" bestFit="1" customWidth="1"/>
    <col min="519" max="519" width="9.6328125" bestFit="1" customWidth="1"/>
    <col min="520" max="520" width="9.90625" customWidth="1"/>
    <col min="521" max="522" width="9.6328125" bestFit="1" customWidth="1"/>
    <col min="523" max="523" width="10.36328125" customWidth="1"/>
    <col min="524" max="524" width="10.6328125" customWidth="1"/>
    <col min="525" max="525" width="10.90625" customWidth="1"/>
    <col min="767" max="767" width="27.36328125" customWidth="1"/>
    <col min="768" max="768" width="10.08984375" customWidth="1"/>
    <col min="769" max="769" width="9.90625" customWidth="1"/>
    <col min="772" max="772" width="10" customWidth="1"/>
    <col min="773" max="773" width="10.6328125" customWidth="1"/>
    <col min="774" max="774" width="9.54296875" bestFit="1" customWidth="1"/>
    <col min="775" max="775" width="9.6328125" bestFit="1" customWidth="1"/>
    <col min="776" max="776" width="9.90625" customWidth="1"/>
    <col min="777" max="778" width="9.6328125" bestFit="1" customWidth="1"/>
    <col min="779" max="779" width="10.36328125" customWidth="1"/>
    <col min="780" max="780" width="10.6328125" customWidth="1"/>
    <col min="781" max="781" width="10.90625" customWidth="1"/>
    <col min="1023" max="1023" width="27.36328125" customWidth="1"/>
    <col min="1024" max="1024" width="10.08984375" customWidth="1"/>
    <col min="1025" max="1025" width="9.90625" customWidth="1"/>
    <col min="1028" max="1028" width="10" customWidth="1"/>
    <col min="1029" max="1029" width="10.6328125" customWidth="1"/>
    <col min="1030" max="1030" width="9.54296875" bestFit="1" customWidth="1"/>
    <col min="1031" max="1031" width="9.6328125" bestFit="1" customWidth="1"/>
    <col min="1032" max="1032" width="9.90625" customWidth="1"/>
    <col min="1033" max="1034" width="9.6328125" bestFit="1" customWidth="1"/>
    <col min="1035" max="1035" width="10.36328125" customWidth="1"/>
    <col min="1036" max="1036" width="10.6328125" customWidth="1"/>
    <col min="1037" max="1037" width="10.90625" customWidth="1"/>
    <col min="1279" max="1279" width="27.36328125" customWidth="1"/>
    <col min="1280" max="1280" width="10.08984375" customWidth="1"/>
    <col min="1281" max="1281" width="9.90625" customWidth="1"/>
    <col min="1284" max="1284" width="10" customWidth="1"/>
    <col min="1285" max="1285" width="10.6328125" customWidth="1"/>
    <col min="1286" max="1286" width="9.54296875" bestFit="1" customWidth="1"/>
    <col min="1287" max="1287" width="9.6328125" bestFit="1" customWidth="1"/>
    <col min="1288" max="1288" width="9.90625" customWidth="1"/>
    <col min="1289" max="1290" width="9.6328125" bestFit="1" customWidth="1"/>
    <col min="1291" max="1291" width="10.36328125" customWidth="1"/>
    <col min="1292" max="1292" width="10.6328125" customWidth="1"/>
    <col min="1293" max="1293" width="10.90625" customWidth="1"/>
    <col min="1535" max="1535" width="27.36328125" customWidth="1"/>
    <col min="1536" max="1536" width="10.08984375" customWidth="1"/>
    <col min="1537" max="1537" width="9.90625" customWidth="1"/>
    <col min="1540" max="1540" width="10" customWidth="1"/>
    <col min="1541" max="1541" width="10.6328125" customWidth="1"/>
    <col min="1542" max="1542" width="9.54296875" bestFit="1" customWidth="1"/>
    <col min="1543" max="1543" width="9.6328125" bestFit="1" customWidth="1"/>
    <col min="1544" max="1544" width="9.90625" customWidth="1"/>
    <col min="1545" max="1546" width="9.6328125" bestFit="1" customWidth="1"/>
    <col min="1547" max="1547" width="10.36328125" customWidth="1"/>
    <col min="1548" max="1548" width="10.6328125" customWidth="1"/>
    <col min="1549" max="1549" width="10.90625" customWidth="1"/>
    <col min="1791" max="1791" width="27.36328125" customWidth="1"/>
    <col min="1792" max="1792" width="10.08984375" customWidth="1"/>
    <col min="1793" max="1793" width="9.90625" customWidth="1"/>
    <col min="1796" max="1796" width="10" customWidth="1"/>
    <col min="1797" max="1797" width="10.6328125" customWidth="1"/>
    <col min="1798" max="1798" width="9.54296875" bestFit="1" customWidth="1"/>
    <col min="1799" max="1799" width="9.6328125" bestFit="1" customWidth="1"/>
    <col min="1800" max="1800" width="9.90625" customWidth="1"/>
    <col min="1801" max="1802" width="9.6328125" bestFit="1" customWidth="1"/>
    <col min="1803" max="1803" width="10.36328125" customWidth="1"/>
    <col min="1804" max="1804" width="10.6328125" customWidth="1"/>
    <col min="1805" max="1805" width="10.90625" customWidth="1"/>
    <col min="2047" max="2047" width="27.36328125" customWidth="1"/>
    <col min="2048" max="2048" width="10.08984375" customWidth="1"/>
    <col min="2049" max="2049" width="9.90625" customWidth="1"/>
    <col min="2052" max="2052" width="10" customWidth="1"/>
    <col min="2053" max="2053" width="10.6328125" customWidth="1"/>
    <col min="2054" max="2054" width="9.54296875" bestFit="1" customWidth="1"/>
    <col min="2055" max="2055" width="9.6328125" bestFit="1" customWidth="1"/>
    <col min="2056" max="2056" width="9.90625" customWidth="1"/>
    <col min="2057" max="2058" width="9.6328125" bestFit="1" customWidth="1"/>
    <col min="2059" max="2059" width="10.36328125" customWidth="1"/>
    <col min="2060" max="2060" width="10.6328125" customWidth="1"/>
    <col min="2061" max="2061" width="10.90625" customWidth="1"/>
    <col min="2303" max="2303" width="27.36328125" customWidth="1"/>
    <col min="2304" max="2304" width="10.08984375" customWidth="1"/>
    <col min="2305" max="2305" width="9.90625" customWidth="1"/>
    <col min="2308" max="2308" width="10" customWidth="1"/>
    <col min="2309" max="2309" width="10.6328125" customWidth="1"/>
    <col min="2310" max="2310" width="9.54296875" bestFit="1" customWidth="1"/>
    <col min="2311" max="2311" width="9.6328125" bestFit="1" customWidth="1"/>
    <col min="2312" max="2312" width="9.90625" customWidth="1"/>
    <col min="2313" max="2314" width="9.6328125" bestFit="1" customWidth="1"/>
    <col min="2315" max="2315" width="10.36328125" customWidth="1"/>
    <col min="2316" max="2316" width="10.6328125" customWidth="1"/>
    <col min="2317" max="2317" width="10.90625" customWidth="1"/>
    <col min="2559" max="2559" width="27.36328125" customWidth="1"/>
    <col min="2560" max="2560" width="10.08984375" customWidth="1"/>
    <col min="2561" max="2561" width="9.90625" customWidth="1"/>
    <col min="2564" max="2564" width="10" customWidth="1"/>
    <col min="2565" max="2565" width="10.6328125" customWidth="1"/>
    <col min="2566" max="2566" width="9.54296875" bestFit="1" customWidth="1"/>
    <col min="2567" max="2567" width="9.6328125" bestFit="1" customWidth="1"/>
    <col min="2568" max="2568" width="9.90625" customWidth="1"/>
    <col min="2569" max="2570" width="9.6328125" bestFit="1" customWidth="1"/>
    <col min="2571" max="2571" width="10.36328125" customWidth="1"/>
    <col min="2572" max="2572" width="10.6328125" customWidth="1"/>
    <col min="2573" max="2573" width="10.90625" customWidth="1"/>
    <col min="2815" max="2815" width="27.36328125" customWidth="1"/>
    <col min="2816" max="2816" width="10.08984375" customWidth="1"/>
    <col min="2817" max="2817" width="9.90625" customWidth="1"/>
    <col min="2820" max="2820" width="10" customWidth="1"/>
    <col min="2821" max="2821" width="10.6328125" customWidth="1"/>
    <col min="2822" max="2822" width="9.54296875" bestFit="1" customWidth="1"/>
    <col min="2823" max="2823" width="9.6328125" bestFit="1" customWidth="1"/>
    <col min="2824" max="2824" width="9.90625" customWidth="1"/>
    <col min="2825" max="2826" width="9.6328125" bestFit="1" customWidth="1"/>
    <col min="2827" max="2827" width="10.36328125" customWidth="1"/>
    <col min="2828" max="2828" width="10.6328125" customWidth="1"/>
    <col min="2829" max="2829" width="10.90625" customWidth="1"/>
    <col min="3071" max="3071" width="27.36328125" customWidth="1"/>
    <col min="3072" max="3072" width="10.08984375" customWidth="1"/>
    <col min="3073" max="3073" width="9.90625" customWidth="1"/>
    <col min="3076" max="3076" width="10" customWidth="1"/>
    <col min="3077" max="3077" width="10.6328125" customWidth="1"/>
    <col min="3078" max="3078" width="9.54296875" bestFit="1" customWidth="1"/>
    <col min="3079" max="3079" width="9.6328125" bestFit="1" customWidth="1"/>
    <col min="3080" max="3080" width="9.90625" customWidth="1"/>
    <col min="3081" max="3082" width="9.6328125" bestFit="1" customWidth="1"/>
    <col min="3083" max="3083" width="10.36328125" customWidth="1"/>
    <col min="3084" max="3084" width="10.6328125" customWidth="1"/>
    <col min="3085" max="3085" width="10.90625" customWidth="1"/>
    <col min="3327" max="3327" width="27.36328125" customWidth="1"/>
    <col min="3328" max="3328" width="10.08984375" customWidth="1"/>
    <col min="3329" max="3329" width="9.90625" customWidth="1"/>
    <col min="3332" max="3332" width="10" customWidth="1"/>
    <col min="3333" max="3333" width="10.6328125" customWidth="1"/>
    <col min="3334" max="3334" width="9.54296875" bestFit="1" customWidth="1"/>
    <col min="3335" max="3335" width="9.6328125" bestFit="1" customWidth="1"/>
    <col min="3336" max="3336" width="9.90625" customWidth="1"/>
    <col min="3337" max="3338" width="9.6328125" bestFit="1" customWidth="1"/>
    <col min="3339" max="3339" width="10.36328125" customWidth="1"/>
    <col min="3340" max="3340" width="10.6328125" customWidth="1"/>
    <col min="3341" max="3341" width="10.90625" customWidth="1"/>
    <col min="3583" max="3583" width="27.36328125" customWidth="1"/>
    <col min="3584" max="3584" width="10.08984375" customWidth="1"/>
    <col min="3585" max="3585" width="9.90625" customWidth="1"/>
    <col min="3588" max="3588" width="10" customWidth="1"/>
    <col min="3589" max="3589" width="10.6328125" customWidth="1"/>
    <col min="3590" max="3590" width="9.54296875" bestFit="1" customWidth="1"/>
    <col min="3591" max="3591" width="9.6328125" bestFit="1" customWidth="1"/>
    <col min="3592" max="3592" width="9.90625" customWidth="1"/>
    <col min="3593" max="3594" width="9.6328125" bestFit="1" customWidth="1"/>
    <col min="3595" max="3595" width="10.36328125" customWidth="1"/>
    <col min="3596" max="3596" width="10.6328125" customWidth="1"/>
    <col min="3597" max="3597" width="10.90625" customWidth="1"/>
    <col min="3839" max="3839" width="27.36328125" customWidth="1"/>
    <col min="3840" max="3840" width="10.08984375" customWidth="1"/>
    <col min="3841" max="3841" width="9.90625" customWidth="1"/>
    <col min="3844" max="3844" width="10" customWidth="1"/>
    <col min="3845" max="3845" width="10.6328125" customWidth="1"/>
    <col min="3846" max="3846" width="9.54296875" bestFit="1" customWidth="1"/>
    <col min="3847" max="3847" width="9.6328125" bestFit="1" customWidth="1"/>
    <col min="3848" max="3848" width="9.90625" customWidth="1"/>
    <col min="3849" max="3850" width="9.6328125" bestFit="1" customWidth="1"/>
    <col min="3851" max="3851" width="10.36328125" customWidth="1"/>
    <col min="3852" max="3852" width="10.6328125" customWidth="1"/>
    <col min="3853" max="3853" width="10.90625" customWidth="1"/>
    <col min="4095" max="4095" width="27.36328125" customWidth="1"/>
    <col min="4096" max="4096" width="10.08984375" customWidth="1"/>
    <col min="4097" max="4097" width="9.90625" customWidth="1"/>
    <col min="4100" max="4100" width="10" customWidth="1"/>
    <col min="4101" max="4101" width="10.6328125" customWidth="1"/>
    <col min="4102" max="4102" width="9.54296875" bestFit="1" customWidth="1"/>
    <col min="4103" max="4103" width="9.6328125" bestFit="1" customWidth="1"/>
    <col min="4104" max="4104" width="9.90625" customWidth="1"/>
    <col min="4105" max="4106" width="9.6328125" bestFit="1" customWidth="1"/>
    <col min="4107" max="4107" width="10.36328125" customWidth="1"/>
    <col min="4108" max="4108" width="10.6328125" customWidth="1"/>
    <col min="4109" max="4109" width="10.90625" customWidth="1"/>
    <col min="4351" max="4351" width="27.36328125" customWidth="1"/>
    <col min="4352" max="4352" width="10.08984375" customWidth="1"/>
    <col min="4353" max="4353" width="9.90625" customWidth="1"/>
    <col min="4356" max="4356" width="10" customWidth="1"/>
    <col min="4357" max="4357" width="10.6328125" customWidth="1"/>
    <col min="4358" max="4358" width="9.54296875" bestFit="1" customWidth="1"/>
    <col min="4359" max="4359" width="9.6328125" bestFit="1" customWidth="1"/>
    <col min="4360" max="4360" width="9.90625" customWidth="1"/>
    <col min="4361" max="4362" width="9.6328125" bestFit="1" customWidth="1"/>
    <col min="4363" max="4363" width="10.36328125" customWidth="1"/>
    <col min="4364" max="4364" width="10.6328125" customWidth="1"/>
    <col min="4365" max="4365" width="10.90625" customWidth="1"/>
    <col min="4607" max="4607" width="27.36328125" customWidth="1"/>
    <col min="4608" max="4608" width="10.08984375" customWidth="1"/>
    <col min="4609" max="4609" width="9.90625" customWidth="1"/>
    <col min="4612" max="4612" width="10" customWidth="1"/>
    <col min="4613" max="4613" width="10.6328125" customWidth="1"/>
    <col min="4614" max="4614" width="9.54296875" bestFit="1" customWidth="1"/>
    <col min="4615" max="4615" width="9.6328125" bestFit="1" customWidth="1"/>
    <col min="4616" max="4616" width="9.90625" customWidth="1"/>
    <col min="4617" max="4618" width="9.6328125" bestFit="1" customWidth="1"/>
    <col min="4619" max="4619" width="10.36328125" customWidth="1"/>
    <col min="4620" max="4620" width="10.6328125" customWidth="1"/>
    <col min="4621" max="4621" width="10.90625" customWidth="1"/>
    <col min="4863" max="4863" width="27.36328125" customWidth="1"/>
    <col min="4864" max="4864" width="10.08984375" customWidth="1"/>
    <col min="4865" max="4865" width="9.90625" customWidth="1"/>
    <col min="4868" max="4868" width="10" customWidth="1"/>
    <col min="4869" max="4869" width="10.6328125" customWidth="1"/>
    <col min="4870" max="4870" width="9.54296875" bestFit="1" customWidth="1"/>
    <col min="4871" max="4871" width="9.6328125" bestFit="1" customWidth="1"/>
    <col min="4872" max="4872" width="9.90625" customWidth="1"/>
    <col min="4873" max="4874" width="9.6328125" bestFit="1" customWidth="1"/>
    <col min="4875" max="4875" width="10.36328125" customWidth="1"/>
    <col min="4876" max="4876" width="10.6328125" customWidth="1"/>
    <col min="4877" max="4877" width="10.90625" customWidth="1"/>
    <col min="5119" max="5119" width="27.36328125" customWidth="1"/>
    <col min="5120" max="5120" width="10.08984375" customWidth="1"/>
    <col min="5121" max="5121" width="9.90625" customWidth="1"/>
    <col min="5124" max="5124" width="10" customWidth="1"/>
    <col min="5125" max="5125" width="10.6328125" customWidth="1"/>
    <col min="5126" max="5126" width="9.54296875" bestFit="1" customWidth="1"/>
    <col min="5127" max="5127" width="9.6328125" bestFit="1" customWidth="1"/>
    <col min="5128" max="5128" width="9.90625" customWidth="1"/>
    <col min="5129" max="5130" width="9.6328125" bestFit="1" customWidth="1"/>
    <col min="5131" max="5131" width="10.36328125" customWidth="1"/>
    <col min="5132" max="5132" width="10.6328125" customWidth="1"/>
    <col min="5133" max="5133" width="10.90625" customWidth="1"/>
    <col min="5375" max="5375" width="27.36328125" customWidth="1"/>
    <col min="5376" max="5376" width="10.08984375" customWidth="1"/>
    <col min="5377" max="5377" width="9.90625" customWidth="1"/>
    <col min="5380" max="5380" width="10" customWidth="1"/>
    <col min="5381" max="5381" width="10.6328125" customWidth="1"/>
    <col min="5382" max="5382" width="9.54296875" bestFit="1" customWidth="1"/>
    <col min="5383" max="5383" width="9.6328125" bestFit="1" customWidth="1"/>
    <col min="5384" max="5384" width="9.90625" customWidth="1"/>
    <col min="5385" max="5386" width="9.6328125" bestFit="1" customWidth="1"/>
    <col min="5387" max="5387" width="10.36328125" customWidth="1"/>
    <col min="5388" max="5388" width="10.6328125" customWidth="1"/>
    <col min="5389" max="5389" width="10.90625" customWidth="1"/>
    <col min="5631" max="5631" width="27.36328125" customWidth="1"/>
    <col min="5632" max="5632" width="10.08984375" customWidth="1"/>
    <col min="5633" max="5633" width="9.90625" customWidth="1"/>
    <col min="5636" max="5636" width="10" customWidth="1"/>
    <col min="5637" max="5637" width="10.6328125" customWidth="1"/>
    <col min="5638" max="5638" width="9.54296875" bestFit="1" customWidth="1"/>
    <col min="5639" max="5639" width="9.6328125" bestFit="1" customWidth="1"/>
    <col min="5640" max="5640" width="9.90625" customWidth="1"/>
    <col min="5641" max="5642" width="9.6328125" bestFit="1" customWidth="1"/>
    <col min="5643" max="5643" width="10.36328125" customWidth="1"/>
    <col min="5644" max="5644" width="10.6328125" customWidth="1"/>
    <col min="5645" max="5645" width="10.90625" customWidth="1"/>
    <col min="5887" max="5887" width="27.36328125" customWidth="1"/>
    <col min="5888" max="5888" width="10.08984375" customWidth="1"/>
    <col min="5889" max="5889" width="9.90625" customWidth="1"/>
    <col min="5892" max="5892" width="10" customWidth="1"/>
    <col min="5893" max="5893" width="10.6328125" customWidth="1"/>
    <col min="5894" max="5894" width="9.54296875" bestFit="1" customWidth="1"/>
    <col min="5895" max="5895" width="9.6328125" bestFit="1" customWidth="1"/>
    <col min="5896" max="5896" width="9.90625" customWidth="1"/>
    <col min="5897" max="5898" width="9.6328125" bestFit="1" customWidth="1"/>
    <col min="5899" max="5899" width="10.36328125" customWidth="1"/>
    <col min="5900" max="5900" width="10.6328125" customWidth="1"/>
    <col min="5901" max="5901" width="10.90625" customWidth="1"/>
    <col min="6143" max="6143" width="27.36328125" customWidth="1"/>
    <col min="6144" max="6144" width="10.08984375" customWidth="1"/>
    <col min="6145" max="6145" width="9.90625" customWidth="1"/>
    <col min="6148" max="6148" width="10" customWidth="1"/>
    <col min="6149" max="6149" width="10.6328125" customWidth="1"/>
    <col min="6150" max="6150" width="9.54296875" bestFit="1" customWidth="1"/>
    <col min="6151" max="6151" width="9.6328125" bestFit="1" customWidth="1"/>
    <col min="6152" max="6152" width="9.90625" customWidth="1"/>
    <col min="6153" max="6154" width="9.6328125" bestFit="1" customWidth="1"/>
    <col min="6155" max="6155" width="10.36328125" customWidth="1"/>
    <col min="6156" max="6156" width="10.6328125" customWidth="1"/>
    <col min="6157" max="6157" width="10.90625" customWidth="1"/>
    <col min="6399" max="6399" width="27.36328125" customWidth="1"/>
    <col min="6400" max="6400" width="10.08984375" customWidth="1"/>
    <col min="6401" max="6401" width="9.90625" customWidth="1"/>
    <col min="6404" max="6404" width="10" customWidth="1"/>
    <col min="6405" max="6405" width="10.6328125" customWidth="1"/>
    <col min="6406" max="6406" width="9.54296875" bestFit="1" customWidth="1"/>
    <col min="6407" max="6407" width="9.6328125" bestFit="1" customWidth="1"/>
    <col min="6408" max="6408" width="9.90625" customWidth="1"/>
    <col min="6409" max="6410" width="9.6328125" bestFit="1" customWidth="1"/>
    <col min="6411" max="6411" width="10.36328125" customWidth="1"/>
    <col min="6412" max="6412" width="10.6328125" customWidth="1"/>
    <col min="6413" max="6413" width="10.90625" customWidth="1"/>
    <col min="6655" max="6655" width="27.36328125" customWidth="1"/>
    <col min="6656" max="6656" width="10.08984375" customWidth="1"/>
    <col min="6657" max="6657" width="9.90625" customWidth="1"/>
    <col min="6660" max="6660" width="10" customWidth="1"/>
    <col min="6661" max="6661" width="10.6328125" customWidth="1"/>
    <col min="6662" max="6662" width="9.54296875" bestFit="1" customWidth="1"/>
    <col min="6663" max="6663" width="9.6328125" bestFit="1" customWidth="1"/>
    <col min="6664" max="6664" width="9.90625" customWidth="1"/>
    <col min="6665" max="6666" width="9.6328125" bestFit="1" customWidth="1"/>
    <col min="6667" max="6667" width="10.36328125" customWidth="1"/>
    <col min="6668" max="6668" width="10.6328125" customWidth="1"/>
    <col min="6669" max="6669" width="10.90625" customWidth="1"/>
    <col min="6911" max="6911" width="27.36328125" customWidth="1"/>
    <col min="6912" max="6912" width="10.08984375" customWidth="1"/>
    <col min="6913" max="6913" width="9.90625" customWidth="1"/>
    <col min="6916" max="6916" width="10" customWidth="1"/>
    <col min="6917" max="6917" width="10.6328125" customWidth="1"/>
    <col min="6918" max="6918" width="9.54296875" bestFit="1" customWidth="1"/>
    <col min="6919" max="6919" width="9.6328125" bestFit="1" customWidth="1"/>
    <col min="6920" max="6920" width="9.90625" customWidth="1"/>
    <col min="6921" max="6922" width="9.6328125" bestFit="1" customWidth="1"/>
    <col min="6923" max="6923" width="10.36328125" customWidth="1"/>
    <col min="6924" max="6924" width="10.6328125" customWidth="1"/>
    <col min="6925" max="6925" width="10.90625" customWidth="1"/>
    <col min="7167" max="7167" width="27.36328125" customWidth="1"/>
    <col min="7168" max="7168" width="10.08984375" customWidth="1"/>
    <col min="7169" max="7169" width="9.90625" customWidth="1"/>
    <col min="7172" max="7172" width="10" customWidth="1"/>
    <col min="7173" max="7173" width="10.6328125" customWidth="1"/>
    <col min="7174" max="7174" width="9.54296875" bestFit="1" customWidth="1"/>
    <col min="7175" max="7175" width="9.6328125" bestFit="1" customWidth="1"/>
    <col min="7176" max="7176" width="9.90625" customWidth="1"/>
    <col min="7177" max="7178" width="9.6328125" bestFit="1" customWidth="1"/>
    <col min="7179" max="7179" width="10.36328125" customWidth="1"/>
    <col min="7180" max="7180" width="10.6328125" customWidth="1"/>
    <col min="7181" max="7181" width="10.90625" customWidth="1"/>
    <col min="7423" max="7423" width="27.36328125" customWidth="1"/>
    <col min="7424" max="7424" width="10.08984375" customWidth="1"/>
    <col min="7425" max="7425" width="9.90625" customWidth="1"/>
    <col min="7428" max="7428" width="10" customWidth="1"/>
    <col min="7429" max="7429" width="10.6328125" customWidth="1"/>
    <col min="7430" max="7430" width="9.54296875" bestFit="1" customWidth="1"/>
    <col min="7431" max="7431" width="9.6328125" bestFit="1" customWidth="1"/>
    <col min="7432" max="7432" width="9.90625" customWidth="1"/>
    <col min="7433" max="7434" width="9.6328125" bestFit="1" customWidth="1"/>
    <col min="7435" max="7435" width="10.36328125" customWidth="1"/>
    <col min="7436" max="7436" width="10.6328125" customWidth="1"/>
    <col min="7437" max="7437" width="10.90625" customWidth="1"/>
    <col min="7679" max="7679" width="27.36328125" customWidth="1"/>
    <col min="7680" max="7680" width="10.08984375" customWidth="1"/>
    <col min="7681" max="7681" width="9.90625" customWidth="1"/>
    <col min="7684" max="7684" width="10" customWidth="1"/>
    <col min="7685" max="7685" width="10.6328125" customWidth="1"/>
    <col min="7686" max="7686" width="9.54296875" bestFit="1" customWidth="1"/>
    <col min="7687" max="7687" width="9.6328125" bestFit="1" customWidth="1"/>
    <col min="7688" max="7688" width="9.90625" customWidth="1"/>
    <col min="7689" max="7690" width="9.6328125" bestFit="1" customWidth="1"/>
    <col min="7691" max="7691" width="10.36328125" customWidth="1"/>
    <col min="7692" max="7692" width="10.6328125" customWidth="1"/>
    <col min="7693" max="7693" width="10.90625" customWidth="1"/>
    <col min="7935" max="7935" width="27.36328125" customWidth="1"/>
    <col min="7936" max="7936" width="10.08984375" customWidth="1"/>
    <col min="7937" max="7937" width="9.90625" customWidth="1"/>
    <col min="7940" max="7940" width="10" customWidth="1"/>
    <col min="7941" max="7941" width="10.6328125" customWidth="1"/>
    <col min="7942" max="7942" width="9.54296875" bestFit="1" customWidth="1"/>
    <col min="7943" max="7943" width="9.6328125" bestFit="1" customWidth="1"/>
    <col min="7944" max="7944" width="9.90625" customWidth="1"/>
    <col min="7945" max="7946" width="9.6328125" bestFit="1" customWidth="1"/>
    <col min="7947" max="7947" width="10.36328125" customWidth="1"/>
    <col min="7948" max="7948" width="10.6328125" customWidth="1"/>
    <col min="7949" max="7949" width="10.90625" customWidth="1"/>
    <col min="8191" max="8191" width="27.36328125" customWidth="1"/>
    <col min="8192" max="8192" width="10.08984375" customWidth="1"/>
    <col min="8193" max="8193" width="9.90625" customWidth="1"/>
    <col min="8196" max="8196" width="10" customWidth="1"/>
    <col min="8197" max="8197" width="10.6328125" customWidth="1"/>
    <col min="8198" max="8198" width="9.54296875" bestFit="1" customWidth="1"/>
    <col min="8199" max="8199" width="9.6328125" bestFit="1" customWidth="1"/>
    <col min="8200" max="8200" width="9.90625" customWidth="1"/>
    <col min="8201" max="8202" width="9.6328125" bestFit="1" customWidth="1"/>
    <col min="8203" max="8203" width="10.36328125" customWidth="1"/>
    <col min="8204" max="8204" width="10.6328125" customWidth="1"/>
    <col min="8205" max="8205" width="10.90625" customWidth="1"/>
    <col min="8447" max="8447" width="27.36328125" customWidth="1"/>
    <col min="8448" max="8448" width="10.08984375" customWidth="1"/>
    <col min="8449" max="8449" width="9.90625" customWidth="1"/>
    <col min="8452" max="8452" width="10" customWidth="1"/>
    <col min="8453" max="8453" width="10.6328125" customWidth="1"/>
    <col min="8454" max="8454" width="9.54296875" bestFit="1" customWidth="1"/>
    <col min="8455" max="8455" width="9.6328125" bestFit="1" customWidth="1"/>
    <col min="8456" max="8456" width="9.90625" customWidth="1"/>
    <col min="8457" max="8458" width="9.6328125" bestFit="1" customWidth="1"/>
    <col min="8459" max="8459" width="10.36328125" customWidth="1"/>
    <col min="8460" max="8460" width="10.6328125" customWidth="1"/>
    <col min="8461" max="8461" width="10.90625" customWidth="1"/>
    <col min="8703" max="8703" width="27.36328125" customWidth="1"/>
    <col min="8704" max="8704" width="10.08984375" customWidth="1"/>
    <col min="8705" max="8705" width="9.90625" customWidth="1"/>
    <col min="8708" max="8708" width="10" customWidth="1"/>
    <col min="8709" max="8709" width="10.6328125" customWidth="1"/>
    <col min="8710" max="8710" width="9.54296875" bestFit="1" customWidth="1"/>
    <col min="8711" max="8711" width="9.6328125" bestFit="1" customWidth="1"/>
    <col min="8712" max="8712" width="9.90625" customWidth="1"/>
    <col min="8713" max="8714" width="9.6328125" bestFit="1" customWidth="1"/>
    <col min="8715" max="8715" width="10.36328125" customWidth="1"/>
    <col min="8716" max="8716" width="10.6328125" customWidth="1"/>
    <col min="8717" max="8717" width="10.90625" customWidth="1"/>
    <col min="8959" max="8959" width="27.36328125" customWidth="1"/>
    <col min="8960" max="8960" width="10.08984375" customWidth="1"/>
    <col min="8961" max="8961" width="9.90625" customWidth="1"/>
    <col min="8964" max="8964" width="10" customWidth="1"/>
    <col min="8965" max="8965" width="10.6328125" customWidth="1"/>
    <col min="8966" max="8966" width="9.54296875" bestFit="1" customWidth="1"/>
    <col min="8967" max="8967" width="9.6328125" bestFit="1" customWidth="1"/>
    <col min="8968" max="8968" width="9.90625" customWidth="1"/>
    <col min="8969" max="8970" width="9.6328125" bestFit="1" customWidth="1"/>
    <col min="8971" max="8971" width="10.36328125" customWidth="1"/>
    <col min="8972" max="8972" width="10.6328125" customWidth="1"/>
    <col min="8973" max="8973" width="10.90625" customWidth="1"/>
    <col min="9215" max="9215" width="27.36328125" customWidth="1"/>
    <col min="9216" max="9216" width="10.08984375" customWidth="1"/>
    <col min="9217" max="9217" width="9.90625" customWidth="1"/>
    <col min="9220" max="9220" width="10" customWidth="1"/>
    <col min="9221" max="9221" width="10.6328125" customWidth="1"/>
    <col min="9222" max="9222" width="9.54296875" bestFit="1" customWidth="1"/>
    <col min="9223" max="9223" width="9.6328125" bestFit="1" customWidth="1"/>
    <col min="9224" max="9224" width="9.90625" customWidth="1"/>
    <col min="9225" max="9226" width="9.6328125" bestFit="1" customWidth="1"/>
    <col min="9227" max="9227" width="10.36328125" customWidth="1"/>
    <col min="9228" max="9228" width="10.6328125" customWidth="1"/>
    <col min="9229" max="9229" width="10.90625" customWidth="1"/>
    <col min="9471" max="9471" width="27.36328125" customWidth="1"/>
    <col min="9472" max="9472" width="10.08984375" customWidth="1"/>
    <col min="9473" max="9473" width="9.90625" customWidth="1"/>
    <col min="9476" max="9476" width="10" customWidth="1"/>
    <col min="9477" max="9477" width="10.6328125" customWidth="1"/>
    <col min="9478" max="9478" width="9.54296875" bestFit="1" customWidth="1"/>
    <col min="9479" max="9479" width="9.6328125" bestFit="1" customWidth="1"/>
    <col min="9480" max="9480" width="9.90625" customWidth="1"/>
    <col min="9481" max="9482" width="9.6328125" bestFit="1" customWidth="1"/>
    <col min="9483" max="9483" width="10.36328125" customWidth="1"/>
    <col min="9484" max="9484" width="10.6328125" customWidth="1"/>
    <col min="9485" max="9485" width="10.90625" customWidth="1"/>
    <col min="9727" max="9727" width="27.36328125" customWidth="1"/>
    <col min="9728" max="9728" width="10.08984375" customWidth="1"/>
    <col min="9729" max="9729" width="9.90625" customWidth="1"/>
    <col min="9732" max="9732" width="10" customWidth="1"/>
    <col min="9733" max="9733" width="10.6328125" customWidth="1"/>
    <col min="9734" max="9734" width="9.54296875" bestFit="1" customWidth="1"/>
    <col min="9735" max="9735" width="9.6328125" bestFit="1" customWidth="1"/>
    <col min="9736" max="9736" width="9.90625" customWidth="1"/>
    <col min="9737" max="9738" width="9.6328125" bestFit="1" customWidth="1"/>
    <col min="9739" max="9739" width="10.36328125" customWidth="1"/>
    <col min="9740" max="9740" width="10.6328125" customWidth="1"/>
    <col min="9741" max="9741" width="10.90625" customWidth="1"/>
    <col min="9983" max="9983" width="27.36328125" customWidth="1"/>
    <col min="9984" max="9984" width="10.08984375" customWidth="1"/>
    <col min="9985" max="9985" width="9.90625" customWidth="1"/>
    <col min="9988" max="9988" width="10" customWidth="1"/>
    <col min="9989" max="9989" width="10.6328125" customWidth="1"/>
    <col min="9990" max="9990" width="9.54296875" bestFit="1" customWidth="1"/>
    <col min="9991" max="9991" width="9.6328125" bestFit="1" customWidth="1"/>
    <col min="9992" max="9992" width="9.90625" customWidth="1"/>
    <col min="9993" max="9994" width="9.6328125" bestFit="1" customWidth="1"/>
    <col min="9995" max="9995" width="10.36328125" customWidth="1"/>
    <col min="9996" max="9996" width="10.6328125" customWidth="1"/>
    <col min="9997" max="9997" width="10.90625" customWidth="1"/>
    <col min="10239" max="10239" width="27.36328125" customWidth="1"/>
    <col min="10240" max="10240" width="10.08984375" customWidth="1"/>
    <col min="10241" max="10241" width="9.90625" customWidth="1"/>
    <col min="10244" max="10244" width="10" customWidth="1"/>
    <col min="10245" max="10245" width="10.6328125" customWidth="1"/>
    <col min="10246" max="10246" width="9.54296875" bestFit="1" customWidth="1"/>
    <col min="10247" max="10247" width="9.6328125" bestFit="1" customWidth="1"/>
    <col min="10248" max="10248" width="9.90625" customWidth="1"/>
    <col min="10249" max="10250" width="9.6328125" bestFit="1" customWidth="1"/>
    <col min="10251" max="10251" width="10.36328125" customWidth="1"/>
    <col min="10252" max="10252" width="10.6328125" customWidth="1"/>
    <col min="10253" max="10253" width="10.90625" customWidth="1"/>
    <col min="10495" max="10495" width="27.36328125" customWidth="1"/>
    <col min="10496" max="10496" width="10.08984375" customWidth="1"/>
    <col min="10497" max="10497" width="9.90625" customWidth="1"/>
    <col min="10500" max="10500" width="10" customWidth="1"/>
    <col min="10501" max="10501" width="10.6328125" customWidth="1"/>
    <col min="10502" max="10502" width="9.54296875" bestFit="1" customWidth="1"/>
    <col min="10503" max="10503" width="9.6328125" bestFit="1" customWidth="1"/>
    <col min="10504" max="10504" width="9.90625" customWidth="1"/>
    <col min="10505" max="10506" width="9.6328125" bestFit="1" customWidth="1"/>
    <col min="10507" max="10507" width="10.36328125" customWidth="1"/>
    <col min="10508" max="10508" width="10.6328125" customWidth="1"/>
    <col min="10509" max="10509" width="10.90625" customWidth="1"/>
    <col min="10751" max="10751" width="27.36328125" customWidth="1"/>
    <col min="10752" max="10752" width="10.08984375" customWidth="1"/>
    <col min="10753" max="10753" width="9.90625" customWidth="1"/>
    <col min="10756" max="10756" width="10" customWidth="1"/>
    <col min="10757" max="10757" width="10.6328125" customWidth="1"/>
    <col min="10758" max="10758" width="9.54296875" bestFit="1" customWidth="1"/>
    <col min="10759" max="10759" width="9.6328125" bestFit="1" customWidth="1"/>
    <col min="10760" max="10760" width="9.90625" customWidth="1"/>
    <col min="10761" max="10762" width="9.6328125" bestFit="1" customWidth="1"/>
    <col min="10763" max="10763" width="10.36328125" customWidth="1"/>
    <col min="10764" max="10764" width="10.6328125" customWidth="1"/>
    <col min="10765" max="10765" width="10.90625" customWidth="1"/>
    <col min="11007" max="11007" width="27.36328125" customWidth="1"/>
    <col min="11008" max="11008" width="10.08984375" customWidth="1"/>
    <col min="11009" max="11009" width="9.90625" customWidth="1"/>
    <col min="11012" max="11012" width="10" customWidth="1"/>
    <col min="11013" max="11013" width="10.6328125" customWidth="1"/>
    <col min="11014" max="11014" width="9.54296875" bestFit="1" customWidth="1"/>
    <col min="11015" max="11015" width="9.6328125" bestFit="1" customWidth="1"/>
    <col min="11016" max="11016" width="9.90625" customWidth="1"/>
    <col min="11017" max="11018" width="9.6328125" bestFit="1" customWidth="1"/>
    <col min="11019" max="11019" width="10.36328125" customWidth="1"/>
    <col min="11020" max="11020" width="10.6328125" customWidth="1"/>
    <col min="11021" max="11021" width="10.90625" customWidth="1"/>
    <col min="11263" max="11263" width="27.36328125" customWidth="1"/>
    <col min="11264" max="11264" width="10.08984375" customWidth="1"/>
    <col min="11265" max="11265" width="9.90625" customWidth="1"/>
    <col min="11268" max="11268" width="10" customWidth="1"/>
    <col min="11269" max="11269" width="10.6328125" customWidth="1"/>
    <col min="11270" max="11270" width="9.54296875" bestFit="1" customWidth="1"/>
    <col min="11271" max="11271" width="9.6328125" bestFit="1" customWidth="1"/>
    <col min="11272" max="11272" width="9.90625" customWidth="1"/>
    <col min="11273" max="11274" width="9.6328125" bestFit="1" customWidth="1"/>
    <col min="11275" max="11275" width="10.36328125" customWidth="1"/>
    <col min="11276" max="11276" width="10.6328125" customWidth="1"/>
    <col min="11277" max="11277" width="10.90625" customWidth="1"/>
    <col min="11519" max="11519" width="27.36328125" customWidth="1"/>
    <col min="11520" max="11520" width="10.08984375" customWidth="1"/>
    <col min="11521" max="11521" width="9.90625" customWidth="1"/>
    <col min="11524" max="11524" width="10" customWidth="1"/>
    <col min="11525" max="11525" width="10.6328125" customWidth="1"/>
    <col min="11526" max="11526" width="9.54296875" bestFit="1" customWidth="1"/>
    <col min="11527" max="11527" width="9.6328125" bestFit="1" customWidth="1"/>
    <col min="11528" max="11528" width="9.90625" customWidth="1"/>
    <col min="11529" max="11530" width="9.6328125" bestFit="1" customWidth="1"/>
    <col min="11531" max="11531" width="10.36328125" customWidth="1"/>
    <col min="11532" max="11532" width="10.6328125" customWidth="1"/>
    <col min="11533" max="11533" width="10.90625" customWidth="1"/>
    <col min="11775" max="11775" width="27.36328125" customWidth="1"/>
    <col min="11776" max="11776" width="10.08984375" customWidth="1"/>
    <col min="11777" max="11777" width="9.90625" customWidth="1"/>
    <col min="11780" max="11780" width="10" customWidth="1"/>
    <col min="11781" max="11781" width="10.6328125" customWidth="1"/>
    <col min="11782" max="11782" width="9.54296875" bestFit="1" customWidth="1"/>
    <col min="11783" max="11783" width="9.6328125" bestFit="1" customWidth="1"/>
    <col min="11784" max="11784" width="9.90625" customWidth="1"/>
    <col min="11785" max="11786" width="9.6328125" bestFit="1" customWidth="1"/>
    <col min="11787" max="11787" width="10.36328125" customWidth="1"/>
    <col min="11788" max="11788" width="10.6328125" customWidth="1"/>
    <col min="11789" max="11789" width="10.90625" customWidth="1"/>
    <col min="12031" max="12031" width="27.36328125" customWidth="1"/>
    <col min="12032" max="12032" width="10.08984375" customWidth="1"/>
    <col min="12033" max="12033" width="9.90625" customWidth="1"/>
    <col min="12036" max="12036" width="10" customWidth="1"/>
    <col min="12037" max="12037" width="10.6328125" customWidth="1"/>
    <col min="12038" max="12038" width="9.54296875" bestFit="1" customWidth="1"/>
    <col min="12039" max="12039" width="9.6328125" bestFit="1" customWidth="1"/>
    <col min="12040" max="12040" width="9.90625" customWidth="1"/>
    <col min="12041" max="12042" width="9.6328125" bestFit="1" customWidth="1"/>
    <col min="12043" max="12043" width="10.36328125" customWidth="1"/>
    <col min="12044" max="12044" width="10.6328125" customWidth="1"/>
    <col min="12045" max="12045" width="10.90625" customWidth="1"/>
    <col min="12287" max="12287" width="27.36328125" customWidth="1"/>
    <col min="12288" max="12288" width="10.08984375" customWidth="1"/>
    <col min="12289" max="12289" width="9.90625" customWidth="1"/>
    <col min="12292" max="12292" width="10" customWidth="1"/>
    <col min="12293" max="12293" width="10.6328125" customWidth="1"/>
    <col min="12294" max="12294" width="9.54296875" bestFit="1" customWidth="1"/>
    <col min="12295" max="12295" width="9.6328125" bestFit="1" customWidth="1"/>
    <col min="12296" max="12296" width="9.90625" customWidth="1"/>
    <col min="12297" max="12298" width="9.6328125" bestFit="1" customWidth="1"/>
    <col min="12299" max="12299" width="10.36328125" customWidth="1"/>
    <col min="12300" max="12300" width="10.6328125" customWidth="1"/>
    <col min="12301" max="12301" width="10.90625" customWidth="1"/>
    <col min="12543" max="12543" width="27.36328125" customWidth="1"/>
    <col min="12544" max="12544" width="10.08984375" customWidth="1"/>
    <col min="12545" max="12545" width="9.90625" customWidth="1"/>
    <col min="12548" max="12548" width="10" customWidth="1"/>
    <col min="12549" max="12549" width="10.6328125" customWidth="1"/>
    <col min="12550" max="12550" width="9.54296875" bestFit="1" customWidth="1"/>
    <col min="12551" max="12551" width="9.6328125" bestFit="1" customWidth="1"/>
    <col min="12552" max="12552" width="9.90625" customWidth="1"/>
    <col min="12553" max="12554" width="9.6328125" bestFit="1" customWidth="1"/>
    <col min="12555" max="12555" width="10.36328125" customWidth="1"/>
    <col min="12556" max="12556" width="10.6328125" customWidth="1"/>
    <col min="12557" max="12557" width="10.90625" customWidth="1"/>
    <col min="12799" max="12799" width="27.36328125" customWidth="1"/>
    <col min="12800" max="12800" width="10.08984375" customWidth="1"/>
    <col min="12801" max="12801" width="9.90625" customWidth="1"/>
    <col min="12804" max="12804" width="10" customWidth="1"/>
    <col min="12805" max="12805" width="10.6328125" customWidth="1"/>
    <col min="12806" max="12806" width="9.54296875" bestFit="1" customWidth="1"/>
    <col min="12807" max="12807" width="9.6328125" bestFit="1" customWidth="1"/>
    <col min="12808" max="12808" width="9.90625" customWidth="1"/>
    <col min="12809" max="12810" width="9.6328125" bestFit="1" customWidth="1"/>
    <col min="12811" max="12811" width="10.36328125" customWidth="1"/>
    <col min="12812" max="12812" width="10.6328125" customWidth="1"/>
    <col min="12813" max="12813" width="10.90625" customWidth="1"/>
    <col min="13055" max="13055" width="27.36328125" customWidth="1"/>
    <col min="13056" max="13056" width="10.08984375" customWidth="1"/>
    <col min="13057" max="13057" width="9.90625" customWidth="1"/>
    <col min="13060" max="13060" width="10" customWidth="1"/>
    <col min="13061" max="13061" width="10.6328125" customWidth="1"/>
    <col min="13062" max="13062" width="9.54296875" bestFit="1" customWidth="1"/>
    <col min="13063" max="13063" width="9.6328125" bestFit="1" customWidth="1"/>
    <col min="13064" max="13064" width="9.90625" customWidth="1"/>
    <col min="13065" max="13066" width="9.6328125" bestFit="1" customWidth="1"/>
    <col min="13067" max="13067" width="10.36328125" customWidth="1"/>
    <col min="13068" max="13068" width="10.6328125" customWidth="1"/>
    <col min="13069" max="13069" width="10.90625" customWidth="1"/>
    <col min="13311" max="13311" width="27.36328125" customWidth="1"/>
    <col min="13312" max="13312" width="10.08984375" customWidth="1"/>
    <col min="13313" max="13313" width="9.90625" customWidth="1"/>
    <col min="13316" max="13316" width="10" customWidth="1"/>
    <col min="13317" max="13317" width="10.6328125" customWidth="1"/>
    <col min="13318" max="13318" width="9.54296875" bestFit="1" customWidth="1"/>
    <col min="13319" max="13319" width="9.6328125" bestFit="1" customWidth="1"/>
    <col min="13320" max="13320" width="9.90625" customWidth="1"/>
    <col min="13321" max="13322" width="9.6328125" bestFit="1" customWidth="1"/>
    <col min="13323" max="13323" width="10.36328125" customWidth="1"/>
    <col min="13324" max="13324" width="10.6328125" customWidth="1"/>
    <col min="13325" max="13325" width="10.90625" customWidth="1"/>
    <col min="13567" max="13567" width="27.36328125" customWidth="1"/>
    <col min="13568" max="13568" width="10.08984375" customWidth="1"/>
    <col min="13569" max="13569" width="9.90625" customWidth="1"/>
    <col min="13572" max="13572" width="10" customWidth="1"/>
    <col min="13573" max="13573" width="10.6328125" customWidth="1"/>
    <col min="13574" max="13574" width="9.54296875" bestFit="1" customWidth="1"/>
    <col min="13575" max="13575" width="9.6328125" bestFit="1" customWidth="1"/>
    <col min="13576" max="13576" width="9.90625" customWidth="1"/>
    <col min="13577" max="13578" width="9.6328125" bestFit="1" customWidth="1"/>
    <col min="13579" max="13579" width="10.36328125" customWidth="1"/>
    <col min="13580" max="13580" width="10.6328125" customWidth="1"/>
    <col min="13581" max="13581" width="10.90625" customWidth="1"/>
    <col min="13823" max="13823" width="27.36328125" customWidth="1"/>
    <col min="13824" max="13824" width="10.08984375" customWidth="1"/>
    <col min="13825" max="13825" width="9.90625" customWidth="1"/>
    <col min="13828" max="13828" width="10" customWidth="1"/>
    <col min="13829" max="13829" width="10.6328125" customWidth="1"/>
    <col min="13830" max="13830" width="9.54296875" bestFit="1" customWidth="1"/>
    <col min="13831" max="13831" width="9.6328125" bestFit="1" customWidth="1"/>
    <col min="13832" max="13832" width="9.90625" customWidth="1"/>
    <col min="13833" max="13834" width="9.6328125" bestFit="1" customWidth="1"/>
    <col min="13835" max="13835" width="10.36328125" customWidth="1"/>
    <col min="13836" max="13836" width="10.6328125" customWidth="1"/>
    <col min="13837" max="13837" width="10.90625" customWidth="1"/>
    <col min="14079" max="14079" width="27.36328125" customWidth="1"/>
    <col min="14080" max="14080" width="10.08984375" customWidth="1"/>
    <col min="14081" max="14081" width="9.90625" customWidth="1"/>
    <col min="14084" max="14084" width="10" customWidth="1"/>
    <col min="14085" max="14085" width="10.6328125" customWidth="1"/>
    <col min="14086" max="14086" width="9.54296875" bestFit="1" customWidth="1"/>
    <col min="14087" max="14087" width="9.6328125" bestFit="1" customWidth="1"/>
    <col min="14088" max="14088" width="9.90625" customWidth="1"/>
    <col min="14089" max="14090" width="9.6328125" bestFit="1" customWidth="1"/>
    <col min="14091" max="14091" width="10.36328125" customWidth="1"/>
    <col min="14092" max="14092" width="10.6328125" customWidth="1"/>
    <col min="14093" max="14093" width="10.90625" customWidth="1"/>
    <col min="14335" max="14335" width="27.36328125" customWidth="1"/>
    <col min="14336" max="14336" width="10.08984375" customWidth="1"/>
    <col min="14337" max="14337" width="9.90625" customWidth="1"/>
    <col min="14340" max="14340" width="10" customWidth="1"/>
    <col min="14341" max="14341" width="10.6328125" customWidth="1"/>
    <col min="14342" max="14342" width="9.54296875" bestFit="1" customWidth="1"/>
    <col min="14343" max="14343" width="9.6328125" bestFit="1" customWidth="1"/>
    <col min="14344" max="14344" width="9.90625" customWidth="1"/>
    <col min="14345" max="14346" width="9.6328125" bestFit="1" customWidth="1"/>
    <col min="14347" max="14347" width="10.36328125" customWidth="1"/>
    <col min="14348" max="14348" width="10.6328125" customWidth="1"/>
    <col min="14349" max="14349" width="10.90625" customWidth="1"/>
    <col min="14591" max="14591" width="27.36328125" customWidth="1"/>
    <col min="14592" max="14592" width="10.08984375" customWidth="1"/>
    <col min="14593" max="14593" width="9.90625" customWidth="1"/>
    <col min="14596" max="14596" width="10" customWidth="1"/>
    <col min="14597" max="14597" width="10.6328125" customWidth="1"/>
    <col min="14598" max="14598" width="9.54296875" bestFit="1" customWidth="1"/>
    <col min="14599" max="14599" width="9.6328125" bestFit="1" customWidth="1"/>
    <col min="14600" max="14600" width="9.90625" customWidth="1"/>
    <col min="14601" max="14602" width="9.6328125" bestFit="1" customWidth="1"/>
    <col min="14603" max="14603" width="10.36328125" customWidth="1"/>
    <col min="14604" max="14604" width="10.6328125" customWidth="1"/>
    <col min="14605" max="14605" width="10.90625" customWidth="1"/>
    <col min="14847" max="14847" width="27.36328125" customWidth="1"/>
    <col min="14848" max="14848" width="10.08984375" customWidth="1"/>
    <col min="14849" max="14849" width="9.90625" customWidth="1"/>
    <col min="14852" max="14852" width="10" customWidth="1"/>
    <col min="14853" max="14853" width="10.6328125" customWidth="1"/>
    <col min="14854" max="14854" width="9.54296875" bestFit="1" customWidth="1"/>
    <col min="14855" max="14855" width="9.6328125" bestFit="1" customWidth="1"/>
    <col min="14856" max="14856" width="9.90625" customWidth="1"/>
    <col min="14857" max="14858" width="9.6328125" bestFit="1" customWidth="1"/>
    <col min="14859" max="14859" width="10.36328125" customWidth="1"/>
    <col min="14860" max="14860" width="10.6328125" customWidth="1"/>
    <col min="14861" max="14861" width="10.90625" customWidth="1"/>
    <col min="15103" max="15103" width="27.36328125" customWidth="1"/>
    <col min="15104" max="15104" width="10.08984375" customWidth="1"/>
    <col min="15105" max="15105" width="9.90625" customWidth="1"/>
    <col min="15108" max="15108" width="10" customWidth="1"/>
    <col min="15109" max="15109" width="10.6328125" customWidth="1"/>
    <col min="15110" max="15110" width="9.54296875" bestFit="1" customWidth="1"/>
    <col min="15111" max="15111" width="9.6328125" bestFit="1" customWidth="1"/>
    <col min="15112" max="15112" width="9.90625" customWidth="1"/>
    <col min="15113" max="15114" width="9.6328125" bestFit="1" customWidth="1"/>
    <col min="15115" max="15115" width="10.36328125" customWidth="1"/>
    <col min="15116" max="15116" width="10.6328125" customWidth="1"/>
    <col min="15117" max="15117" width="10.90625" customWidth="1"/>
    <col min="15359" max="15359" width="27.36328125" customWidth="1"/>
    <col min="15360" max="15360" width="10.08984375" customWidth="1"/>
    <col min="15361" max="15361" width="9.90625" customWidth="1"/>
    <col min="15364" max="15364" width="10" customWidth="1"/>
    <col min="15365" max="15365" width="10.6328125" customWidth="1"/>
    <col min="15366" max="15366" width="9.54296875" bestFit="1" customWidth="1"/>
    <col min="15367" max="15367" width="9.6328125" bestFit="1" customWidth="1"/>
    <col min="15368" max="15368" width="9.90625" customWidth="1"/>
    <col min="15369" max="15370" width="9.6328125" bestFit="1" customWidth="1"/>
    <col min="15371" max="15371" width="10.36328125" customWidth="1"/>
    <col min="15372" max="15372" width="10.6328125" customWidth="1"/>
    <col min="15373" max="15373" width="10.90625" customWidth="1"/>
    <col min="15615" max="15615" width="27.36328125" customWidth="1"/>
    <col min="15616" max="15616" width="10.08984375" customWidth="1"/>
    <col min="15617" max="15617" width="9.90625" customWidth="1"/>
    <col min="15620" max="15620" width="10" customWidth="1"/>
    <col min="15621" max="15621" width="10.6328125" customWidth="1"/>
    <col min="15622" max="15622" width="9.54296875" bestFit="1" customWidth="1"/>
    <col min="15623" max="15623" width="9.6328125" bestFit="1" customWidth="1"/>
    <col min="15624" max="15624" width="9.90625" customWidth="1"/>
    <col min="15625" max="15626" width="9.6328125" bestFit="1" customWidth="1"/>
    <col min="15627" max="15627" width="10.36328125" customWidth="1"/>
    <col min="15628" max="15628" width="10.6328125" customWidth="1"/>
    <col min="15629" max="15629" width="10.90625" customWidth="1"/>
    <col min="15871" max="15871" width="27.36328125" customWidth="1"/>
    <col min="15872" max="15872" width="10.08984375" customWidth="1"/>
    <col min="15873" max="15873" width="9.90625" customWidth="1"/>
    <col min="15876" max="15876" width="10" customWidth="1"/>
    <col min="15877" max="15877" width="10.6328125" customWidth="1"/>
    <col min="15878" max="15878" width="9.54296875" bestFit="1" customWidth="1"/>
    <col min="15879" max="15879" width="9.6328125" bestFit="1" customWidth="1"/>
    <col min="15880" max="15880" width="9.90625" customWidth="1"/>
    <col min="15881" max="15882" width="9.6328125" bestFit="1" customWidth="1"/>
    <col min="15883" max="15883" width="10.36328125" customWidth="1"/>
    <col min="15884" max="15884" width="10.6328125" customWidth="1"/>
    <col min="15885" max="15885" width="10.90625" customWidth="1"/>
    <col min="16127" max="16127" width="27.36328125" customWidth="1"/>
    <col min="16128" max="16128" width="10.08984375" customWidth="1"/>
    <col min="16129" max="16129" width="9.90625" customWidth="1"/>
    <col min="16132" max="16132" width="10" customWidth="1"/>
    <col min="16133" max="16133" width="10.6328125" customWidth="1"/>
    <col min="16134" max="16134" width="9.54296875" bestFit="1" customWidth="1"/>
    <col min="16135" max="16135" width="9.6328125" bestFit="1" customWidth="1"/>
    <col min="16136" max="16136" width="9.90625" customWidth="1"/>
    <col min="16137" max="16138" width="9.6328125" bestFit="1" customWidth="1"/>
    <col min="16139" max="16139" width="10.36328125" customWidth="1"/>
    <col min="16140" max="16140" width="10.6328125" customWidth="1"/>
    <col min="16141" max="16141" width="10.90625" customWidth="1"/>
  </cols>
  <sheetData>
    <row r="1" spans="1:20" ht="13" x14ac:dyDescent="0.3">
      <c r="M1" s="3"/>
      <c r="N1" s="3" t="s">
        <v>217</v>
      </c>
    </row>
    <row r="2" spans="1:20" ht="13" x14ac:dyDescent="0.3">
      <c r="A2" s="3" t="s">
        <v>523</v>
      </c>
      <c r="B2" s="29"/>
      <c r="C2" s="29" t="s">
        <v>185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20" ht="13" x14ac:dyDescent="0.3">
      <c r="A3" s="3"/>
      <c r="B3" s="29" t="s">
        <v>70</v>
      </c>
      <c r="C3" s="29" t="s">
        <v>71</v>
      </c>
      <c r="D3" s="29" t="s">
        <v>72</v>
      </c>
      <c r="E3" s="29" t="s">
        <v>73</v>
      </c>
      <c r="F3" s="29" t="s">
        <v>74</v>
      </c>
      <c r="G3" s="29" t="s">
        <v>75</v>
      </c>
      <c r="H3" s="29" t="s">
        <v>76</v>
      </c>
      <c r="I3" s="29" t="s">
        <v>77</v>
      </c>
      <c r="J3" s="29" t="s">
        <v>78</v>
      </c>
      <c r="K3" s="29" t="s">
        <v>79</v>
      </c>
      <c r="L3" s="29" t="s">
        <v>80</v>
      </c>
      <c r="M3" s="29" t="s">
        <v>81</v>
      </c>
      <c r="N3" s="29" t="s">
        <v>38</v>
      </c>
    </row>
    <row r="4" spans="1:20" ht="13.5" thickBot="1" x14ac:dyDescent="0.35">
      <c r="A4" s="91" t="s">
        <v>43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30"/>
    </row>
    <row r="5" spans="1:20" ht="20.149999999999999" customHeight="1" x14ac:dyDescent="0.3">
      <c r="A5" s="158" t="s">
        <v>82</v>
      </c>
      <c r="B5" s="120">
        <v>33692500</v>
      </c>
      <c r="C5" s="120">
        <v>33692500</v>
      </c>
      <c r="D5" s="120">
        <v>33692500</v>
      </c>
      <c r="E5" s="120">
        <v>33692500</v>
      </c>
      <c r="F5" s="120">
        <v>33692500</v>
      </c>
      <c r="G5" s="120">
        <v>33692500</v>
      </c>
      <c r="H5" s="120">
        <v>33692500</v>
      </c>
      <c r="I5" s="120">
        <v>33692500</v>
      </c>
      <c r="J5" s="120">
        <v>33692500</v>
      </c>
      <c r="K5" s="120">
        <v>33692500</v>
      </c>
      <c r="L5" s="120">
        <v>33692500</v>
      </c>
      <c r="M5" s="120">
        <v>33692500</v>
      </c>
      <c r="N5" s="121">
        <f>SUM(B5:M5)</f>
        <v>404310000</v>
      </c>
      <c r="O5" s="278">
        <f>Mérleg!C6</f>
        <v>404310000</v>
      </c>
      <c r="P5" s="278">
        <f>O5-N5</f>
        <v>0</v>
      </c>
      <c r="Q5" s="234"/>
      <c r="R5" s="234"/>
      <c r="S5" s="91"/>
    </row>
    <row r="6" spans="1:20" ht="20.149999999999999" customHeight="1" x14ac:dyDescent="0.3">
      <c r="A6" s="159" t="s">
        <v>83</v>
      </c>
      <c r="B6" s="119">
        <v>146330000</v>
      </c>
      <c r="C6" s="119">
        <v>146330000</v>
      </c>
      <c r="D6" s="119">
        <v>146330000</v>
      </c>
      <c r="E6" s="119">
        <v>146330000</v>
      </c>
      <c r="F6" s="119">
        <v>146330000</v>
      </c>
      <c r="G6" s="119">
        <v>146330000</v>
      </c>
      <c r="H6" s="119">
        <v>146330000</v>
      </c>
      <c r="I6" s="119">
        <v>146330000</v>
      </c>
      <c r="J6" s="119">
        <v>146330000</v>
      </c>
      <c r="K6" s="119">
        <v>146330000</v>
      </c>
      <c r="L6" s="119">
        <v>146330000</v>
      </c>
      <c r="M6" s="119">
        <v>146327841</v>
      </c>
      <c r="N6" s="122">
        <f t="shared" ref="N6" si="0">SUM(B6:M6)</f>
        <v>1755957841</v>
      </c>
      <c r="O6" s="278">
        <f>Mérleg!C7</f>
        <v>1755957841</v>
      </c>
      <c r="P6" s="278">
        <f t="shared" ref="P6:P19" si="1">O6-N6</f>
        <v>0</v>
      </c>
      <c r="Q6" s="234"/>
      <c r="R6" s="234"/>
      <c r="S6" s="91"/>
    </row>
    <row r="7" spans="1:20" ht="35.25" customHeight="1" x14ac:dyDescent="0.3">
      <c r="A7" s="419" t="s">
        <v>489</v>
      </c>
      <c r="B7" s="119">
        <v>0</v>
      </c>
      <c r="C7" s="119">
        <v>0</v>
      </c>
      <c r="D7" s="119">
        <v>0</v>
      </c>
      <c r="E7" s="119">
        <v>0</v>
      </c>
      <c r="F7" s="119">
        <v>0</v>
      </c>
      <c r="G7" s="119">
        <v>5000000</v>
      </c>
      <c r="H7" s="119">
        <v>0</v>
      </c>
      <c r="I7" s="119">
        <v>10000000</v>
      </c>
      <c r="J7" s="119">
        <v>15000000</v>
      </c>
      <c r="K7" s="119">
        <v>7000000</v>
      </c>
      <c r="L7" s="119">
        <v>7000000</v>
      </c>
      <c r="M7" s="119">
        <v>6000000</v>
      </c>
      <c r="N7" s="122">
        <f>SUM(B7:M7)</f>
        <v>50000000</v>
      </c>
      <c r="O7" s="278">
        <f>Mérleg!C14</f>
        <v>50000000</v>
      </c>
      <c r="P7" s="278">
        <f t="shared" si="1"/>
        <v>0</v>
      </c>
      <c r="Q7" s="234"/>
      <c r="R7" s="234"/>
      <c r="S7" s="91"/>
    </row>
    <row r="8" spans="1:20" ht="20.149999999999999" customHeight="1" x14ac:dyDescent="0.3">
      <c r="A8" s="159" t="s">
        <v>224</v>
      </c>
      <c r="B8" s="119">
        <v>30000000</v>
      </c>
      <c r="C8" s="119">
        <v>32000000</v>
      </c>
      <c r="D8" s="119">
        <v>52000000</v>
      </c>
      <c r="E8" s="119">
        <v>76000000</v>
      </c>
      <c r="F8" s="119">
        <v>21000000</v>
      </c>
      <c r="G8" s="119">
        <v>82000000</v>
      </c>
      <c r="H8" s="119">
        <v>21000000</v>
      </c>
      <c r="I8" s="119">
        <v>5000000</v>
      </c>
      <c r="J8" s="119">
        <v>0</v>
      </c>
      <c r="K8" s="119">
        <v>41000000</v>
      </c>
      <c r="L8" s="119">
        <v>19000000</v>
      </c>
      <c r="M8" s="119">
        <v>80000000</v>
      </c>
      <c r="N8" s="122">
        <f>SUM(B8:M8)</f>
        <v>459000000</v>
      </c>
      <c r="O8" s="278">
        <f>Mérleg!C18</f>
        <v>459000000</v>
      </c>
      <c r="P8" s="278">
        <f t="shared" si="1"/>
        <v>0</v>
      </c>
      <c r="Q8" s="234"/>
      <c r="R8" s="234"/>
    </row>
    <row r="9" spans="1:20" ht="20.149999999999999" customHeight="1" thickBot="1" x14ac:dyDescent="0.35">
      <c r="A9" s="123" t="s">
        <v>84</v>
      </c>
      <c r="B9" s="124">
        <f>SUM(B5:B8)</f>
        <v>210022500</v>
      </c>
      <c r="C9" s="124">
        <f>SUM(C5:C8)</f>
        <v>212022500</v>
      </c>
      <c r="D9" s="124">
        <f>SUM(D5:D8)</f>
        <v>232022500</v>
      </c>
      <c r="E9" s="124">
        <f t="shared" ref="E9:M9" si="2">SUM(E5:E8)</f>
        <v>256022500</v>
      </c>
      <c r="F9" s="124">
        <f t="shared" si="2"/>
        <v>201022500</v>
      </c>
      <c r="G9" s="124">
        <f t="shared" si="2"/>
        <v>267022500</v>
      </c>
      <c r="H9" s="124">
        <f t="shared" si="2"/>
        <v>201022500</v>
      </c>
      <c r="I9" s="124">
        <f t="shared" si="2"/>
        <v>195022500</v>
      </c>
      <c r="J9" s="124">
        <f t="shared" si="2"/>
        <v>195022500</v>
      </c>
      <c r="K9" s="124">
        <f t="shared" si="2"/>
        <v>228022500</v>
      </c>
      <c r="L9" s="124">
        <f t="shared" si="2"/>
        <v>206022500</v>
      </c>
      <c r="M9" s="124">
        <f t="shared" si="2"/>
        <v>266020341</v>
      </c>
      <c r="N9" s="124">
        <f>SUM(N5:N8)</f>
        <v>2669267841</v>
      </c>
      <c r="O9" s="278">
        <f>SUM(O5:O8)</f>
        <v>2669267841</v>
      </c>
      <c r="P9" s="278">
        <f t="shared" si="1"/>
        <v>0</v>
      </c>
      <c r="Q9" s="234"/>
      <c r="R9" s="234"/>
      <c r="S9" s="91"/>
    </row>
    <row r="10" spans="1:20" ht="20.149999999999999" customHeight="1" thickBot="1" x14ac:dyDescent="0.35">
      <c r="A10" s="91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30"/>
      <c r="O10" s="278"/>
      <c r="P10" s="278"/>
    </row>
    <row r="11" spans="1:20" ht="20.149999999999999" customHeight="1" x14ac:dyDescent="0.3">
      <c r="A11" s="158" t="s">
        <v>44</v>
      </c>
      <c r="B11" s="120">
        <v>116142000</v>
      </c>
      <c r="C11" s="120">
        <v>116142000</v>
      </c>
      <c r="D11" s="120">
        <v>116142000</v>
      </c>
      <c r="E11" s="120">
        <v>116142000</v>
      </c>
      <c r="F11" s="120">
        <v>116142000</v>
      </c>
      <c r="G11" s="120">
        <f>116142000+58076986</f>
        <v>174218986</v>
      </c>
      <c r="H11" s="120">
        <v>116142000</v>
      </c>
      <c r="I11" s="120">
        <v>116142000</v>
      </c>
      <c r="J11" s="120">
        <v>116142000</v>
      </c>
      <c r="K11" s="120">
        <v>116142000</v>
      </c>
      <c r="L11" s="120">
        <v>116142000</v>
      </c>
      <c r="M11" s="120">
        <f>116142000+58076987</f>
        <v>174218987</v>
      </c>
      <c r="N11" s="121">
        <f>SUM(B11:M11)</f>
        <v>1509857973</v>
      </c>
      <c r="O11" s="278">
        <f>'Működési kiadások'!E49</f>
        <v>1509857973</v>
      </c>
      <c r="P11" s="278">
        <f t="shared" si="1"/>
        <v>0</v>
      </c>
      <c r="Q11" s="234"/>
      <c r="R11" s="234"/>
      <c r="S11" s="502"/>
      <c r="T11" s="246"/>
    </row>
    <row r="12" spans="1:20" ht="20.149999999999999" customHeight="1" x14ac:dyDescent="0.3">
      <c r="A12" s="159" t="s">
        <v>45</v>
      </c>
      <c r="B12" s="119">
        <v>15098460</v>
      </c>
      <c r="C12" s="119">
        <f>15098460+1470000</f>
        <v>16568460</v>
      </c>
      <c r="D12" s="119">
        <f>15098460+7702000</f>
        <v>22800460</v>
      </c>
      <c r="E12" s="119">
        <f>15098460+1470000</f>
        <v>16568460</v>
      </c>
      <c r="F12" s="119">
        <v>15098460</v>
      </c>
      <c r="G12" s="119">
        <v>22648468</v>
      </c>
      <c r="H12" s="119">
        <f>15098460+1470000</f>
        <v>16568460</v>
      </c>
      <c r="I12" s="119">
        <v>15098460</v>
      </c>
      <c r="J12" s="119">
        <v>15098460</v>
      </c>
      <c r="K12" s="119">
        <f>15098460+1470000</f>
        <v>16568460</v>
      </c>
      <c r="L12" s="119">
        <f>15098460+7702000</f>
        <v>22800460</v>
      </c>
      <c r="M12" s="119">
        <f>887+22648468</f>
        <v>22649355</v>
      </c>
      <c r="N12" s="122">
        <f t="shared" ref="N12:N18" si="3">SUM(B12:M12)</f>
        <v>217566423</v>
      </c>
      <c r="O12" s="278">
        <f>'Működési kiadások'!F49</f>
        <v>217566423</v>
      </c>
      <c r="P12" s="278">
        <f t="shared" si="1"/>
        <v>0</v>
      </c>
      <c r="Q12" s="234"/>
      <c r="R12" s="234"/>
      <c r="S12" s="502"/>
      <c r="T12" s="246"/>
    </row>
    <row r="13" spans="1:20" ht="20.149999999999999" customHeight="1" x14ac:dyDescent="0.3">
      <c r="A13" s="159" t="s">
        <v>46</v>
      </c>
      <c r="B13" s="119">
        <v>63127000</v>
      </c>
      <c r="C13" s="119">
        <v>63127000</v>
      </c>
      <c r="D13" s="119">
        <v>63127000</v>
      </c>
      <c r="E13" s="119">
        <v>63127000</v>
      </c>
      <c r="F13" s="119">
        <v>63127000</v>
      </c>
      <c r="G13" s="119">
        <v>63127000</v>
      </c>
      <c r="H13" s="119">
        <v>63127000</v>
      </c>
      <c r="I13" s="119">
        <v>63127000</v>
      </c>
      <c r="J13" s="119">
        <v>63127000</v>
      </c>
      <c r="K13" s="119">
        <v>63127000</v>
      </c>
      <c r="L13" s="119">
        <v>63127000</v>
      </c>
      <c r="M13" s="119">
        <v>63129196</v>
      </c>
      <c r="N13" s="122">
        <f>SUM(B13:M13)</f>
        <v>757526196</v>
      </c>
      <c r="O13" s="278">
        <f>'Működési kiadások'!G49</f>
        <v>757526196</v>
      </c>
      <c r="P13" s="278">
        <f t="shared" si="1"/>
        <v>0</v>
      </c>
      <c r="Q13" s="234"/>
      <c r="R13" s="234"/>
      <c r="S13" s="91"/>
    </row>
    <row r="14" spans="1:20" ht="20.149999999999999" customHeight="1" x14ac:dyDescent="0.3">
      <c r="A14" s="159" t="s">
        <v>203</v>
      </c>
      <c r="B14" s="119">
        <v>80000</v>
      </c>
      <c r="C14" s="119">
        <v>92000</v>
      </c>
      <c r="D14" s="119">
        <v>150000</v>
      </c>
      <c r="E14" s="119">
        <v>92000</v>
      </c>
      <c r="F14" s="119">
        <v>92000</v>
      </c>
      <c r="G14" s="119">
        <v>150000</v>
      </c>
      <c r="H14" s="119">
        <v>88000</v>
      </c>
      <c r="I14" s="119">
        <v>92000</v>
      </c>
      <c r="J14" s="119">
        <v>140000</v>
      </c>
      <c r="K14" s="119">
        <v>92000</v>
      </c>
      <c r="L14" s="119">
        <v>92000</v>
      </c>
      <c r="M14" s="119">
        <v>140000</v>
      </c>
      <c r="N14" s="122">
        <f t="shared" si="3"/>
        <v>1300000</v>
      </c>
      <c r="O14" s="278">
        <f>'Működési kiadások'!J49</f>
        <v>1300000</v>
      </c>
      <c r="P14" s="278">
        <f t="shared" si="1"/>
        <v>0</v>
      </c>
      <c r="Q14" s="234"/>
      <c r="R14" s="234"/>
      <c r="S14" s="91"/>
    </row>
    <row r="15" spans="1:20" ht="20.149999999999999" customHeight="1" x14ac:dyDescent="0.3">
      <c r="A15" s="159" t="s">
        <v>85</v>
      </c>
      <c r="B15" s="119">
        <v>0</v>
      </c>
      <c r="C15" s="119">
        <v>0</v>
      </c>
      <c r="D15" s="119">
        <v>10000000</v>
      </c>
      <c r="E15" s="119">
        <v>0</v>
      </c>
      <c r="F15" s="119">
        <v>0</v>
      </c>
      <c r="G15" s="119">
        <v>1800000</v>
      </c>
      <c r="H15" s="119">
        <v>0</v>
      </c>
      <c r="I15" s="119">
        <v>0</v>
      </c>
      <c r="J15" s="119">
        <v>0</v>
      </c>
      <c r="K15" s="119">
        <v>1800000</v>
      </c>
      <c r="L15" s="119">
        <v>0</v>
      </c>
      <c r="M15" s="119">
        <v>0</v>
      </c>
      <c r="N15" s="122">
        <f t="shared" si="3"/>
        <v>13600000</v>
      </c>
      <c r="O15" s="278">
        <f>'Működési kiadások'!H49</f>
        <v>13600000</v>
      </c>
      <c r="P15" s="278">
        <f t="shared" si="1"/>
        <v>0</v>
      </c>
      <c r="Q15" s="234"/>
      <c r="R15" s="234"/>
      <c r="S15" s="91"/>
    </row>
    <row r="16" spans="1:20" ht="20.149999999999999" customHeight="1" x14ac:dyDescent="0.3">
      <c r="A16" s="159" t="s">
        <v>86</v>
      </c>
      <c r="B16" s="119">
        <v>0</v>
      </c>
      <c r="C16" s="119">
        <v>0</v>
      </c>
      <c r="D16" s="119">
        <v>0</v>
      </c>
      <c r="E16" s="119">
        <v>0</v>
      </c>
      <c r="F16" s="119">
        <v>850000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22">
        <f>SUM(B16:M16)</f>
        <v>850000</v>
      </c>
      <c r="O16" s="278">
        <f>'Működési kiadások'!I49</f>
        <v>850000</v>
      </c>
      <c r="P16" s="278">
        <f t="shared" si="1"/>
        <v>0</v>
      </c>
      <c r="Q16" s="234"/>
      <c r="R16" s="234"/>
    </row>
    <row r="17" spans="1:19" ht="20.149999999999999" customHeight="1" x14ac:dyDescent="0.3">
      <c r="A17" s="159" t="s">
        <v>87</v>
      </c>
      <c r="B17" s="119">
        <v>0</v>
      </c>
      <c r="C17" s="119">
        <v>0</v>
      </c>
      <c r="D17" s="119">
        <v>5767705</v>
      </c>
      <c r="E17" s="119">
        <v>50000000</v>
      </c>
      <c r="F17" s="119">
        <v>5016500</v>
      </c>
      <c r="G17" s="119">
        <v>5000000</v>
      </c>
      <c r="H17" s="119">
        <v>5000000</v>
      </c>
      <c r="I17" s="119">
        <v>0</v>
      </c>
      <c r="J17" s="119">
        <v>1120855</v>
      </c>
      <c r="K17" s="119">
        <v>30000000</v>
      </c>
      <c r="L17" s="119">
        <v>3162436</v>
      </c>
      <c r="M17" s="119">
        <v>0</v>
      </c>
      <c r="N17" s="122">
        <f>SUM(B17:M17)</f>
        <v>105067496</v>
      </c>
      <c r="O17" s="278">
        <f>'Felhalmozási kiadások'!I12</f>
        <v>105067496</v>
      </c>
      <c r="P17" s="278">
        <f t="shared" si="1"/>
        <v>0</v>
      </c>
      <c r="Q17" s="234"/>
      <c r="R17" s="234"/>
      <c r="S17" s="91"/>
    </row>
    <row r="18" spans="1:19" ht="20.149999999999999" customHeight="1" x14ac:dyDescent="0.3">
      <c r="A18" s="159" t="s">
        <v>91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>
        <v>63499753</v>
      </c>
      <c r="N18" s="122">
        <f t="shared" si="3"/>
        <v>63499753</v>
      </c>
      <c r="O18" s="278">
        <f>'Működési kiadások'!K49</f>
        <v>63499753</v>
      </c>
      <c r="P18" s="278">
        <f t="shared" si="1"/>
        <v>0</v>
      </c>
      <c r="Q18" s="234"/>
      <c r="R18" s="234"/>
      <c r="S18" s="91"/>
    </row>
    <row r="19" spans="1:19" ht="20.149999999999999" customHeight="1" thickBot="1" x14ac:dyDescent="0.35">
      <c r="A19" s="123" t="s">
        <v>88</v>
      </c>
      <c r="B19" s="124">
        <f t="shared" ref="B19:O19" si="4">SUM(B11:B18)</f>
        <v>194447460</v>
      </c>
      <c r="C19" s="124">
        <f t="shared" si="4"/>
        <v>195929460</v>
      </c>
      <c r="D19" s="124">
        <f t="shared" si="4"/>
        <v>217987165</v>
      </c>
      <c r="E19" s="124">
        <f t="shared" si="4"/>
        <v>245929460</v>
      </c>
      <c r="F19" s="124">
        <f t="shared" si="4"/>
        <v>200325960</v>
      </c>
      <c r="G19" s="124">
        <f t="shared" si="4"/>
        <v>266944454</v>
      </c>
      <c r="H19" s="124">
        <f t="shared" si="4"/>
        <v>200925460</v>
      </c>
      <c r="I19" s="124">
        <f t="shared" si="4"/>
        <v>194459460</v>
      </c>
      <c r="J19" s="124">
        <f t="shared" si="4"/>
        <v>195628315</v>
      </c>
      <c r="K19" s="124">
        <f t="shared" si="4"/>
        <v>227729460</v>
      </c>
      <c r="L19" s="124">
        <f t="shared" si="4"/>
        <v>205323896</v>
      </c>
      <c r="M19" s="124">
        <f t="shared" si="4"/>
        <v>323637291</v>
      </c>
      <c r="N19" s="272">
        <f t="shared" si="4"/>
        <v>2669267841</v>
      </c>
      <c r="O19" s="278">
        <f t="shared" si="4"/>
        <v>2669267841</v>
      </c>
      <c r="P19" s="278">
        <f t="shared" si="1"/>
        <v>0</v>
      </c>
      <c r="Q19" s="234"/>
      <c r="R19" s="234"/>
      <c r="S19" s="91"/>
    </row>
    <row r="20" spans="1:19" ht="20.149999999999999" customHeight="1" x14ac:dyDescent="0.3">
      <c r="A20" s="91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30" t="s">
        <v>43</v>
      </c>
    </row>
    <row r="21" spans="1:19" ht="20.149999999999999" customHeight="1" x14ac:dyDescent="0.25">
      <c r="A21" s="91" t="s">
        <v>89</v>
      </c>
      <c r="B21" s="92">
        <f t="shared" ref="B21:N21" si="5">B9-B19</f>
        <v>15575040</v>
      </c>
      <c r="C21" s="92">
        <f t="shared" si="5"/>
        <v>16093040</v>
      </c>
      <c r="D21" s="92">
        <f t="shared" si="5"/>
        <v>14035335</v>
      </c>
      <c r="E21" s="92">
        <f t="shared" si="5"/>
        <v>10093040</v>
      </c>
      <c r="F21" s="92">
        <f t="shared" si="5"/>
        <v>696540</v>
      </c>
      <c r="G21" s="92">
        <f t="shared" si="5"/>
        <v>78046</v>
      </c>
      <c r="H21" s="92">
        <f t="shared" si="5"/>
        <v>97040</v>
      </c>
      <c r="I21" s="92">
        <f t="shared" si="5"/>
        <v>563040</v>
      </c>
      <c r="J21" s="92">
        <f t="shared" si="5"/>
        <v>-605815</v>
      </c>
      <c r="K21" s="92">
        <f t="shared" si="5"/>
        <v>293040</v>
      </c>
      <c r="L21" s="92">
        <f t="shared" si="5"/>
        <v>698604</v>
      </c>
      <c r="M21" s="92">
        <f t="shared" si="5"/>
        <v>-57616950</v>
      </c>
      <c r="N21" s="92">
        <f t="shared" si="5"/>
        <v>0</v>
      </c>
      <c r="Q21" s="234"/>
    </row>
    <row r="22" spans="1:19" ht="20.149999999999999" customHeight="1" x14ac:dyDescent="0.3">
      <c r="A22" s="65" t="s">
        <v>90</v>
      </c>
      <c r="B22" s="30">
        <f>B21</f>
        <v>15575040</v>
      </c>
      <c r="C22" s="30">
        <f>B22+C21</f>
        <v>31668080</v>
      </c>
      <c r="D22" s="30">
        <f t="shared" ref="D22:M22" si="6">C22+D21</f>
        <v>45703415</v>
      </c>
      <c r="E22" s="30">
        <f t="shared" si="6"/>
        <v>55796455</v>
      </c>
      <c r="F22" s="30">
        <f t="shared" si="6"/>
        <v>56492995</v>
      </c>
      <c r="G22" s="30">
        <f t="shared" si="6"/>
        <v>56571041</v>
      </c>
      <c r="H22" s="30">
        <f t="shared" si="6"/>
        <v>56668081</v>
      </c>
      <c r="I22" s="30">
        <f t="shared" si="6"/>
        <v>57231121</v>
      </c>
      <c r="J22" s="30">
        <f t="shared" si="6"/>
        <v>56625306</v>
      </c>
      <c r="K22" s="30">
        <f t="shared" si="6"/>
        <v>56918346</v>
      </c>
      <c r="L22" s="30">
        <f>K22+L21</f>
        <v>57616950</v>
      </c>
      <c r="M22" s="30">
        <f t="shared" si="6"/>
        <v>0</v>
      </c>
      <c r="N22" s="92"/>
    </row>
    <row r="23" spans="1:19" x14ac:dyDescent="0.25">
      <c r="A23" s="8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2"/>
      <c r="M23" s="93"/>
      <c r="N23" s="93"/>
    </row>
    <row r="26" spans="1:19" x14ac:dyDescent="0.25">
      <c r="N26" s="4"/>
    </row>
  </sheetData>
  <pageMargins left="0.74803149606299213" right="0.74803149606299213" top="0.98425196850393704" bottom="0.98425196850393704" header="0.51181102362204722" footer="0.51181102362204722"/>
  <pageSetup paperSize="8" scale="89" orientation="landscape" r:id="rId1"/>
  <headerFooter alignWithMargins="0">
    <oddHeader>&amp;C&amp;"Arial,Félkövér"Likviditási ütemterv
Mosonmagyaróvár Város Önkormányzata</oddHeader>
  </headerFooter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21"/>
  <sheetViews>
    <sheetView view="pageBreakPreview" topLeftCell="A7" zoomScale="60" zoomScaleNormal="100" workbookViewId="0">
      <selection activeCell="E39" sqref="E39"/>
    </sheetView>
  </sheetViews>
  <sheetFormatPr defaultRowHeight="12.5" x14ac:dyDescent="0.25"/>
  <cols>
    <col min="1" max="1" width="31.6328125" customWidth="1"/>
    <col min="2" max="2" width="14.90625" customWidth="1"/>
    <col min="3" max="3" width="18" customWidth="1"/>
    <col min="4" max="4" width="14.6328125" customWidth="1"/>
    <col min="5" max="5" width="16.453125" customWidth="1"/>
    <col min="258" max="258" width="31.6328125" customWidth="1"/>
    <col min="259" max="261" width="10.08984375" bestFit="1" customWidth="1"/>
    <col min="514" max="514" width="31.6328125" customWidth="1"/>
    <col min="515" max="517" width="10.08984375" bestFit="1" customWidth="1"/>
    <col min="770" max="770" width="31.6328125" customWidth="1"/>
    <col min="771" max="773" width="10.08984375" bestFit="1" customWidth="1"/>
    <col min="1026" max="1026" width="31.6328125" customWidth="1"/>
    <col min="1027" max="1029" width="10.08984375" bestFit="1" customWidth="1"/>
    <col min="1282" max="1282" width="31.6328125" customWidth="1"/>
    <col min="1283" max="1285" width="10.08984375" bestFit="1" customWidth="1"/>
    <col min="1538" max="1538" width="31.6328125" customWidth="1"/>
    <col min="1539" max="1541" width="10.08984375" bestFit="1" customWidth="1"/>
    <col min="1794" max="1794" width="31.6328125" customWidth="1"/>
    <col min="1795" max="1797" width="10.08984375" bestFit="1" customWidth="1"/>
    <col min="2050" max="2050" width="31.6328125" customWidth="1"/>
    <col min="2051" max="2053" width="10.08984375" bestFit="1" customWidth="1"/>
    <col min="2306" max="2306" width="31.6328125" customWidth="1"/>
    <col min="2307" max="2309" width="10.08984375" bestFit="1" customWidth="1"/>
    <col min="2562" max="2562" width="31.6328125" customWidth="1"/>
    <col min="2563" max="2565" width="10.08984375" bestFit="1" customWidth="1"/>
    <col min="2818" max="2818" width="31.6328125" customWidth="1"/>
    <col min="2819" max="2821" width="10.08984375" bestFit="1" customWidth="1"/>
    <col min="3074" max="3074" width="31.6328125" customWidth="1"/>
    <col min="3075" max="3077" width="10.08984375" bestFit="1" customWidth="1"/>
    <col min="3330" max="3330" width="31.6328125" customWidth="1"/>
    <col min="3331" max="3333" width="10.08984375" bestFit="1" customWidth="1"/>
    <col min="3586" max="3586" width="31.6328125" customWidth="1"/>
    <col min="3587" max="3589" width="10.08984375" bestFit="1" customWidth="1"/>
    <col min="3842" max="3842" width="31.6328125" customWidth="1"/>
    <col min="3843" max="3845" width="10.08984375" bestFit="1" customWidth="1"/>
    <col min="4098" max="4098" width="31.6328125" customWidth="1"/>
    <col min="4099" max="4101" width="10.08984375" bestFit="1" customWidth="1"/>
    <col min="4354" max="4354" width="31.6328125" customWidth="1"/>
    <col min="4355" max="4357" width="10.08984375" bestFit="1" customWidth="1"/>
    <col min="4610" max="4610" width="31.6328125" customWidth="1"/>
    <col min="4611" max="4613" width="10.08984375" bestFit="1" customWidth="1"/>
    <col min="4866" max="4866" width="31.6328125" customWidth="1"/>
    <col min="4867" max="4869" width="10.08984375" bestFit="1" customWidth="1"/>
    <col min="5122" max="5122" width="31.6328125" customWidth="1"/>
    <col min="5123" max="5125" width="10.08984375" bestFit="1" customWidth="1"/>
    <col min="5378" max="5378" width="31.6328125" customWidth="1"/>
    <col min="5379" max="5381" width="10.08984375" bestFit="1" customWidth="1"/>
    <col min="5634" max="5634" width="31.6328125" customWidth="1"/>
    <col min="5635" max="5637" width="10.08984375" bestFit="1" customWidth="1"/>
    <col min="5890" max="5890" width="31.6328125" customWidth="1"/>
    <col min="5891" max="5893" width="10.08984375" bestFit="1" customWidth="1"/>
    <col min="6146" max="6146" width="31.6328125" customWidth="1"/>
    <col min="6147" max="6149" width="10.08984375" bestFit="1" customWidth="1"/>
    <col min="6402" max="6402" width="31.6328125" customWidth="1"/>
    <col min="6403" max="6405" width="10.08984375" bestFit="1" customWidth="1"/>
    <col min="6658" max="6658" width="31.6328125" customWidth="1"/>
    <col min="6659" max="6661" width="10.08984375" bestFit="1" customWidth="1"/>
    <col min="6914" max="6914" width="31.6328125" customWidth="1"/>
    <col min="6915" max="6917" width="10.08984375" bestFit="1" customWidth="1"/>
    <col min="7170" max="7170" width="31.6328125" customWidth="1"/>
    <col min="7171" max="7173" width="10.08984375" bestFit="1" customWidth="1"/>
    <col min="7426" max="7426" width="31.6328125" customWidth="1"/>
    <col min="7427" max="7429" width="10.08984375" bestFit="1" customWidth="1"/>
    <col min="7682" max="7682" width="31.6328125" customWidth="1"/>
    <col min="7683" max="7685" width="10.08984375" bestFit="1" customWidth="1"/>
    <col min="7938" max="7938" width="31.6328125" customWidth="1"/>
    <col min="7939" max="7941" width="10.08984375" bestFit="1" customWidth="1"/>
    <col min="8194" max="8194" width="31.6328125" customWidth="1"/>
    <col min="8195" max="8197" width="10.08984375" bestFit="1" customWidth="1"/>
    <col min="8450" max="8450" width="31.6328125" customWidth="1"/>
    <col min="8451" max="8453" width="10.08984375" bestFit="1" customWidth="1"/>
    <col min="8706" max="8706" width="31.6328125" customWidth="1"/>
    <col min="8707" max="8709" width="10.08984375" bestFit="1" customWidth="1"/>
    <col min="8962" max="8962" width="31.6328125" customWidth="1"/>
    <col min="8963" max="8965" width="10.08984375" bestFit="1" customWidth="1"/>
    <col min="9218" max="9218" width="31.6328125" customWidth="1"/>
    <col min="9219" max="9221" width="10.08984375" bestFit="1" customWidth="1"/>
    <col min="9474" max="9474" width="31.6328125" customWidth="1"/>
    <col min="9475" max="9477" width="10.08984375" bestFit="1" customWidth="1"/>
    <col min="9730" max="9730" width="31.6328125" customWidth="1"/>
    <col min="9731" max="9733" width="10.08984375" bestFit="1" customWidth="1"/>
    <col min="9986" max="9986" width="31.6328125" customWidth="1"/>
    <col min="9987" max="9989" width="10.08984375" bestFit="1" customWidth="1"/>
    <col min="10242" max="10242" width="31.6328125" customWidth="1"/>
    <col min="10243" max="10245" width="10.08984375" bestFit="1" customWidth="1"/>
    <col min="10498" max="10498" width="31.6328125" customWidth="1"/>
    <col min="10499" max="10501" width="10.08984375" bestFit="1" customWidth="1"/>
    <col min="10754" max="10754" width="31.6328125" customWidth="1"/>
    <col min="10755" max="10757" width="10.08984375" bestFit="1" customWidth="1"/>
    <col min="11010" max="11010" width="31.6328125" customWidth="1"/>
    <col min="11011" max="11013" width="10.08984375" bestFit="1" customWidth="1"/>
    <col min="11266" max="11266" width="31.6328125" customWidth="1"/>
    <col min="11267" max="11269" width="10.08984375" bestFit="1" customWidth="1"/>
    <col min="11522" max="11522" width="31.6328125" customWidth="1"/>
    <col min="11523" max="11525" width="10.08984375" bestFit="1" customWidth="1"/>
    <col min="11778" max="11778" width="31.6328125" customWidth="1"/>
    <col min="11779" max="11781" width="10.08984375" bestFit="1" customWidth="1"/>
    <col min="12034" max="12034" width="31.6328125" customWidth="1"/>
    <col min="12035" max="12037" width="10.08984375" bestFit="1" customWidth="1"/>
    <col min="12290" max="12290" width="31.6328125" customWidth="1"/>
    <col min="12291" max="12293" width="10.08984375" bestFit="1" customWidth="1"/>
    <col min="12546" max="12546" width="31.6328125" customWidth="1"/>
    <col min="12547" max="12549" width="10.08984375" bestFit="1" customWidth="1"/>
    <col min="12802" max="12802" width="31.6328125" customWidth="1"/>
    <col min="12803" max="12805" width="10.08984375" bestFit="1" customWidth="1"/>
    <col min="13058" max="13058" width="31.6328125" customWidth="1"/>
    <col min="13059" max="13061" width="10.08984375" bestFit="1" customWidth="1"/>
    <col min="13314" max="13314" width="31.6328125" customWidth="1"/>
    <col min="13315" max="13317" width="10.08984375" bestFit="1" customWidth="1"/>
    <col min="13570" max="13570" width="31.6328125" customWidth="1"/>
    <col min="13571" max="13573" width="10.08984375" bestFit="1" customWidth="1"/>
    <col min="13826" max="13826" width="31.6328125" customWidth="1"/>
    <col min="13827" max="13829" width="10.08984375" bestFit="1" customWidth="1"/>
    <col min="14082" max="14082" width="31.6328125" customWidth="1"/>
    <col min="14083" max="14085" width="10.08984375" bestFit="1" customWidth="1"/>
    <col min="14338" max="14338" width="31.6328125" customWidth="1"/>
    <col min="14339" max="14341" width="10.08984375" bestFit="1" customWidth="1"/>
    <col min="14594" max="14594" width="31.6328125" customWidth="1"/>
    <col min="14595" max="14597" width="10.08984375" bestFit="1" customWidth="1"/>
    <col min="14850" max="14850" width="31.6328125" customWidth="1"/>
    <col min="14851" max="14853" width="10.08984375" bestFit="1" customWidth="1"/>
    <col min="15106" max="15106" width="31.6328125" customWidth="1"/>
    <col min="15107" max="15109" width="10.08984375" bestFit="1" customWidth="1"/>
    <col min="15362" max="15362" width="31.6328125" customWidth="1"/>
    <col min="15363" max="15365" width="10.08984375" bestFit="1" customWidth="1"/>
    <col min="15618" max="15618" width="31.6328125" customWidth="1"/>
    <col min="15619" max="15621" width="10.08984375" bestFit="1" customWidth="1"/>
    <col min="15874" max="15874" width="31.6328125" customWidth="1"/>
    <col min="15875" max="15877" width="10.08984375" bestFit="1" customWidth="1"/>
    <col min="16130" max="16130" width="31.6328125" customWidth="1"/>
    <col min="16131" max="16133" width="10.08984375" bestFit="1" customWidth="1"/>
  </cols>
  <sheetData>
    <row r="1" spans="1:14" ht="13" x14ac:dyDescent="0.3">
      <c r="A1" s="523" t="s">
        <v>522</v>
      </c>
      <c r="B1" s="523"/>
      <c r="C1" s="523"/>
      <c r="D1" s="523"/>
      <c r="E1" s="523"/>
      <c r="F1" s="523"/>
      <c r="G1" s="8"/>
      <c r="H1" s="8"/>
      <c r="I1" s="8"/>
      <c r="J1" s="8"/>
      <c r="K1" s="8"/>
      <c r="L1" s="8"/>
      <c r="M1" s="8"/>
      <c r="N1" s="8"/>
    </row>
    <row r="2" spans="1:14" ht="13" x14ac:dyDescent="0.3">
      <c r="A2" s="523" t="s">
        <v>186</v>
      </c>
      <c r="B2" s="523"/>
      <c r="C2" s="523"/>
      <c r="D2" s="523"/>
      <c r="E2" s="523"/>
      <c r="F2" s="523"/>
      <c r="G2" s="8"/>
      <c r="H2" s="8"/>
      <c r="I2" s="8"/>
      <c r="J2" s="8"/>
      <c r="K2" s="8"/>
      <c r="L2" s="8"/>
      <c r="M2" s="8"/>
      <c r="N2" s="8"/>
    </row>
    <row r="3" spans="1:14" ht="13" x14ac:dyDescent="0.3">
      <c r="A3" s="8"/>
      <c r="B3" s="8"/>
      <c r="C3" s="8"/>
      <c r="D3" s="8"/>
      <c r="E3" s="3" t="s">
        <v>243</v>
      </c>
      <c r="F3" s="3"/>
      <c r="G3" s="8"/>
      <c r="H3" s="8"/>
      <c r="I3" s="8"/>
      <c r="J3" s="8"/>
      <c r="K3" s="8"/>
      <c r="L3" s="8"/>
      <c r="M3" s="8"/>
      <c r="N3" s="8"/>
    </row>
    <row r="4" spans="1:14" ht="13.5" thickBot="1" x14ac:dyDescent="0.35">
      <c r="A4" s="8"/>
      <c r="B4" s="8"/>
      <c r="C4" s="8"/>
      <c r="D4" s="8"/>
      <c r="E4" s="8"/>
      <c r="F4" s="3"/>
      <c r="G4" s="8"/>
      <c r="H4" s="8"/>
      <c r="I4" s="8"/>
      <c r="J4" s="8"/>
      <c r="K4" s="8"/>
      <c r="L4" s="8"/>
      <c r="M4" s="8"/>
      <c r="N4" s="8"/>
    </row>
    <row r="5" spans="1:14" ht="20.149999999999999" customHeight="1" thickBot="1" x14ac:dyDescent="0.35">
      <c r="A5" s="67"/>
      <c r="B5" s="94">
        <v>2025</v>
      </c>
      <c r="C5" s="94">
        <v>2026</v>
      </c>
      <c r="D5" s="94">
        <v>2027</v>
      </c>
      <c r="E5" s="94">
        <v>2028</v>
      </c>
      <c r="F5" s="8"/>
      <c r="G5" s="8"/>
      <c r="H5" s="8"/>
      <c r="I5" s="8"/>
      <c r="J5" s="8"/>
      <c r="K5" s="8"/>
      <c r="L5" s="8"/>
      <c r="M5" s="8"/>
      <c r="N5" s="8"/>
    </row>
    <row r="6" spans="1:14" ht="20.149999999999999" customHeight="1" x14ac:dyDescent="0.25">
      <c r="A6" s="10" t="s">
        <v>18</v>
      </c>
      <c r="B6" s="95">
        <f>Mérleg!C6</f>
        <v>404310000</v>
      </c>
      <c r="C6" s="95">
        <f>B6*1.05</f>
        <v>424525500</v>
      </c>
      <c r="D6" s="95">
        <f>C6</f>
        <v>424525500</v>
      </c>
      <c r="E6" s="95">
        <f>D6</f>
        <v>424525500</v>
      </c>
      <c r="F6" s="8"/>
      <c r="G6" s="8"/>
      <c r="H6" s="8"/>
      <c r="I6" s="8"/>
      <c r="J6" s="8"/>
      <c r="K6" s="8"/>
      <c r="L6" s="8"/>
      <c r="M6" s="8"/>
      <c r="N6" s="8"/>
    </row>
    <row r="7" spans="1:14" ht="20.149999999999999" customHeight="1" x14ac:dyDescent="0.25">
      <c r="A7" s="7" t="s">
        <v>21</v>
      </c>
      <c r="B7" s="96">
        <f>Mérleg!C7</f>
        <v>1755957841</v>
      </c>
      <c r="C7" s="96">
        <f>B7*1.05</f>
        <v>1843755733.0500002</v>
      </c>
      <c r="D7" s="96">
        <f>C7*1.05-30</f>
        <v>1935943489.7025003</v>
      </c>
      <c r="E7" s="96">
        <f>D7*1.05+5</f>
        <v>2032740669.1876254</v>
      </c>
      <c r="F7" s="8"/>
      <c r="G7" s="8"/>
      <c r="H7" s="8"/>
      <c r="I7" s="8"/>
      <c r="J7" s="8"/>
      <c r="K7" s="8"/>
      <c r="L7" s="8"/>
      <c r="M7" s="8"/>
      <c r="N7" s="8"/>
    </row>
    <row r="8" spans="1:14" ht="20.149999999999999" customHeight="1" x14ac:dyDescent="0.25">
      <c r="A8" s="7" t="s">
        <v>23</v>
      </c>
      <c r="B8" s="96">
        <f>Mérleg!C8</f>
        <v>0</v>
      </c>
      <c r="C8" s="96">
        <v>0</v>
      </c>
      <c r="D8" s="96">
        <v>0</v>
      </c>
      <c r="E8" s="96">
        <v>0</v>
      </c>
      <c r="F8" s="8"/>
      <c r="G8" s="8"/>
      <c r="H8" s="8"/>
      <c r="I8" s="8"/>
      <c r="J8" s="8"/>
      <c r="K8" s="8"/>
      <c r="L8" s="8"/>
      <c r="M8" s="8"/>
      <c r="N8" s="8"/>
    </row>
    <row r="9" spans="1:14" ht="20.149999999999999" customHeight="1" x14ac:dyDescent="0.25">
      <c r="A9" s="7" t="s">
        <v>154</v>
      </c>
      <c r="B9" s="96">
        <f>Mérleg!C9</f>
        <v>0</v>
      </c>
      <c r="C9" s="96">
        <v>0</v>
      </c>
      <c r="D9" s="96">
        <v>0</v>
      </c>
      <c r="E9" s="96">
        <v>0</v>
      </c>
      <c r="F9" s="8"/>
      <c r="G9" s="8"/>
      <c r="H9" s="8"/>
      <c r="I9" s="8"/>
      <c r="J9" s="8"/>
      <c r="K9" s="8"/>
      <c r="L9" s="8"/>
      <c r="M9" s="8"/>
      <c r="N9" s="8"/>
    </row>
    <row r="10" spans="1:14" ht="20.149999999999999" customHeight="1" thickBot="1" x14ac:dyDescent="0.3">
      <c r="A10" s="14" t="s">
        <v>155</v>
      </c>
      <c r="B10" s="97">
        <f>Mérleg!C11</f>
        <v>0</v>
      </c>
      <c r="C10" s="97">
        <v>0</v>
      </c>
      <c r="D10" s="97">
        <v>0</v>
      </c>
      <c r="E10" s="97">
        <v>0</v>
      </c>
      <c r="F10" s="8"/>
      <c r="G10" s="8"/>
      <c r="H10" s="8"/>
      <c r="I10" s="8"/>
      <c r="J10" s="8"/>
      <c r="K10" s="8"/>
      <c r="L10" s="8"/>
      <c r="M10" s="8"/>
      <c r="N10" s="8"/>
    </row>
    <row r="11" spans="1:14" ht="20.149999999999999" customHeight="1" thickBot="1" x14ac:dyDescent="0.35">
      <c r="A11" s="5" t="s">
        <v>31</v>
      </c>
      <c r="B11" s="12">
        <f>SUM(B6:B10)</f>
        <v>2160267841</v>
      </c>
      <c r="C11" s="12">
        <f>SUM(C6:C10)</f>
        <v>2268281233.0500002</v>
      </c>
      <c r="D11" s="12">
        <f>SUM(D6:D10)</f>
        <v>2360468989.7025003</v>
      </c>
      <c r="E11" s="12">
        <f>SUM(E6:E10)</f>
        <v>2457266169.1876254</v>
      </c>
      <c r="F11" s="8"/>
      <c r="G11" s="8"/>
      <c r="H11" s="8"/>
      <c r="I11" s="8"/>
      <c r="J11" s="8"/>
      <c r="K11" s="8"/>
      <c r="L11" s="8"/>
      <c r="M11" s="8"/>
      <c r="N11" s="8"/>
    </row>
    <row r="12" spans="1:14" ht="30" customHeight="1" x14ac:dyDescent="0.25">
      <c r="A12" s="274" t="s">
        <v>157</v>
      </c>
      <c r="B12" s="95">
        <f>Mérleg!C13</f>
        <v>0</v>
      </c>
      <c r="C12" s="95">
        <v>0</v>
      </c>
      <c r="D12" s="95">
        <v>0</v>
      </c>
      <c r="E12" s="95">
        <v>0</v>
      </c>
      <c r="F12" s="8"/>
      <c r="G12" s="8"/>
      <c r="H12" s="8"/>
      <c r="I12" s="8"/>
      <c r="J12" s="8"/>
      <c r="K12" s="8"/>
      <c r="L12" s="8"/>
      <c r="M12" s="8"/>
      <c r="N12" s="8"/>
    </row>
    <row r="13" spans="1:14" ht="20.149999999999999" customHeight="1" x14ac:dyDescent="0.25">
      <c r="A13" s="7" t="s">
        <v>22</v>
      </c>
      <c r="B13" s="96">
        <f>Mérleg!C14</f>
        <v>50000000</v>
      </c>
      <c r="C13" s="96">
        <v>50000000</v>
      </c>
      <c r="D13" s="96">
        <v>50000000</v>
      </c>
      <c r="E13" s="96">
        <v>50000000</v>
      </c>
      <c r="F13" s="8"/>
      <c r="G13" s="8"/>
      <c r="H13" s="8"/>
      <c r="I13" s="8"/>
      <c r="J13" s="8"/>
      <c r="K13" s="8"/>
      <c r="L13" s="8"/>
      <c r="M13" s="8"/>
      <c r="N13" s="8"/>
    </row>
    <row r="14" spans="1:14" ht="20.149999999999999" customHeight="1" x14ac:dyDescent="0.25">
      <c r="A14" s="7" t="s">
        <v>25</v>
      </c>
      <c r="B14" s="96">
        <f>Mérleg!C15</f>
        <v>0</v>
      </c>
      <c r="C14" s="96">
        <v>0</v>
      </c>
      <c r="D14" s="96">
        <v>0</v>
      </c>
      <c r="E14" s="96">
        <v>0</v>
      </c>
      <c r="F14" s="8"/>
      <c r="G14" s="8"/>
      <c r="H14" s="8"/>
      <c r="I14" s="8"/>
      <c r="J14" s="8"/>
      <c r="K14" s="8"/>
      <c r="L14" s="8"/>
      <c r="M14" s="8"/>
      <c r="N14" s="8"/>
    </row>
    <row r="15" spans="1:14" ht="20.149999999999999" customHeight="1" thickBot="1" x14ac:dyDescent="0.3">
      <c r="A15" s="13" t="s">
        <v>26</v>
      </c>
      <c r="B15" s="62">
        <f>Mérleg!C16</f>
        <v>0</v>
      </c>
      <c r="C15" s="62">
        <f>B15</f>
        <v>0</v>
      </c>
      <c r="D15" s="62">
        <f t="shared" ref="D15:E15" si="0">C15</f>
        <v>0</v>
      </c>
      <c r="E15" s="62">
        <f t="shared" si="0"/>
        <v>0</v>
      </c>
      <c r="F15" s="8"/>
      <c r="G15" s="8"/>
      <c r="H15" s="8"/>
      <c r="I15" s="8"/>
      <c r="J15" s="8"/>
      <c r="K15" s="8"/>
      <c r="L15" s="8"/>
      <c r="M15" s="8"/>
      <c r="N15" s="8"/>
    </row>
    <row r="16" spans="1:14" ht="20.149999999999999" customHeight="1" thickBot="1" x14ac:dyDescent="0.35">
      <c r="A16" s="5" t="s">
        <v>34</v>
      </c>
      <c r="B16" s="12">
        <f>SUM(B12:B15)</f>
        <v>50000000</v>
      </c>
      <c r="C16" s="12">
        <f>SUM(C12:C15)</f>
        <v>50000000</v>
      </c>
      <c r="D16" s="12">
        <f>SUM(D12:D15)</f>
        <v>50000000</v>
      </c>
      <c r="E16" s="12">
        <f>SUM(E12:E15)</f>
        <v>50000000</v>
      </c>
      <c r="F16" s="8"/>
      <c r="G16" s="8"/>
      <c r="H16" s="8"/>
      <c r="I16" s="8"/>
      <c r="J16" s="8"/>
      <c r="K16" s="8"/>
      <c r="L16" s="8"/>
      <c r="M16" s="8"/>
      <c r="N16" s="8"/>
    </row>
    <row r="17" spans="1:14" ht="20.149999999999999" customHeight="1" x14ac:dyDescent="0.25">
      <c r="A17" s="13" t="s">
        <v>224</v>
      </c>
      <c r="B17" s="62">
        <f>Mérleg!C18</f>
        <v>459000000</v>
      </c>
      <c r="C17" s="62">
        <v>331918451</v>
      </c>
      <c r="D17" s="62">
        <v>292878206</v>
      </c>
      <c r="E17" s="62">
        <v>292818412</v>
      </c>
      <c r="F17" s="8"/>
      <c r="G17" s="8"/>
      <c r="H17" s="8"/>
      <c r="I17" s="8"/>
      <c r="J17" s="8"/>
      <c r="K17" s="8"/>
      <c r="L17" s="8"/>
      <c r="M17" s="8"/>
      <c r="N17" s="8"/>
    </row>
    <row r="18" spans="1:14" ht="30.75" customHeight="1" thickBot="1" x14ac:dyDescent="0.3">
      <c r="A18" s="253" t="s">
        <v>204</v>
      </c>
      <c r="B18" s="97">
        <f>Mérleg!C19</f>
        <v>0</v>
      </c>
      <c r="C18" s="97">
        <v>0</v>
      </c>
      <c r="D18" s="97">
        <v>0</v>
      </c>
      <c r="E18" s="97">
        <v>0</v>
      </c>
      <c r="F18" s="8"/>
      <c r="G18" s="8"/>
      <c r="H18" s="8"/>
      <c r="I18" s="8"/>
      <c r="J18" s="8"/>
      <c r="K18" s="8"/>
      <c r="L18" s="8"/>
      <c r="M18" s="8"/>
      <c r="N18" s="8"/>
    </row>
    <row r="19" spans="1:14" ht="20.149999999999999" customHeight="1" thickBot="1" x14ac:dyDescent="0.35">
      <c r="A19" s="5" t="s">
        <v>32</v>
      </c>
      <c r="B19" s="12">
        <f>SUM(B11+B16+B17)</f>
        <v>2669267841</v>
      </c>
      <c r="C19" s="12">
        <f t="shared" ref="C19:E19" si="1">SUM(C11:C18)</f>
        <v>2700199684.0500002</v>
      </c>
      <c r="D19" s="12">
        <f t="shared" si="1"/>
        <v>2753347195.7025003</v>
      </c>
      <c r="E19" s="12">
        <f t="shared" si="1"/>
        <v>2850084581.1876254</v>
      </c>
      <c r="F19" s="8"/>
      <c r="G19" s="8"/>
      <c r="H19" s="8"/>
      <c r="I19" s="8"/>
      <c r="J19" s="8"/>
      <c r="K19" s="8"/>
      <c r="L19" s="8"/>
      <c r="M19" s="8"/>
      <c r="N19" s="8"/>
    </row>
    <row r="20" spans="1:14" ht="20.149999999999999" customHeight="1" thickBot="1" x14ac:dyDescent="0.35">
      <c r="A20" s="5" t="s">
        <v>173</v>
      </c>
      <c r="B20" s="11">
        <v>0</v>
      </c>
      <c r="C20" s="11">
        <v>0</v>
      </c>
      <c r="D20" s="11">
        <v>0</v>
      </c>
      <c r="E20" s="11">
        <v>0</v>
      </c>
      <c r="F20" s="8"/>
      <c r="G20" s="8"/>
      <c r="H20" s="8"/>
      <c r="I20" s="8"/>
      <c r="J20" s="8"/>
      <c r="K20" s="8"/>
      <c r="L20" s="8"/>
      <c r="M20" s="8"/>
      <c r="N20" s="8"/>
    </row>
    <row r="21" spans="1:14" ht="20.149999999999999" customHeight="1" thickBot="1" x14ac:dyDescent="0.35">
      <c r="A21" s="5" t="s">
        <v>35</v>
      </c>
      <c r="B21" s="11">
        <f>B20+B19</f>
        <v>2669267841</v>
      </c>
      <c r="C21" s="11">
        <f t="shared" ref="C21:E21" si="2">C20+C19</f>
        <v>2700199684.0500002</v>
      </c>
      <c r="D21" s="11">
        <f t="shared" si="2"/>
        <v>2753347195.7025003</v>
      </c>
      <c r="E21" s="11">
        <f t="shared" si="2"/>
        <v>2850084581.1876254</v>
      </c>
      <c r="F21" s="8"/>
      <c r="G21" s="8"/>
      <c r="H21" s="8"/>
      <c r="I21" s="8"/>
      <c r="J21" s="8"/>
      <c r="K21" s="8"/>
      <c r="L21" s="8"/>
      <c r="M21" s="8"/>
      <c r="N21" s="8"/>
    </row>
    <row r="22" spans="1:14" ht="20.149999999999999" customHeight="1" thickBot="1" x14ac:dyDescent="0.3">
      <c r="A22" s="98"/>
      <c r="B22" s="99">
        <f>B21-Mérleg!C27</f>
        <v>0</v>
      </c>
      <c r="C22" s="99"/>
      <c r="D22" s="99"/>
      <c r="E22" s="99"/>
      <c r="F22" s="8"/>
      <c r="G22" s="8"/>
      <c r="H22" s="8"/>
      <c r="I22" s="8"/>
      <c r="J22" s="8"/>
      <c r="K22" s="8"/>
      <c r="L22" s="8"/>
      <c r="M22" s="8"/>
      <c r="N22" s="8"/>
    </row>
    <row r="23" spans="1:14" ht="20.149999999999999" customHeight="1" thickBot="1" x14ac:dyDescent="0.35">
      <c r="A23" s="67" t="s">
        <v>17</v>
      </c>
      <c r="B23" s="94">
        <v>2025</v>
      </c>
      <c r="C23" s="94">
        <v>2026</v>
      </c>
      <c r="D23" s="94">
        <v>2027</v>
      </c>
      <c r="E23" s="94">
        <v>2028</v>
      </c>
      <c r="F23" s="8"/>
      <c r="G23" s="8"/>
      <c r="H23" s="8"/>
      <c r="I23" s="8"/>
      <c r="J23" s="8"/>
      <c r="K23" s="8"/>
      <c r="L23" s="8"/>
      <c r="M23" s="8"/>
      <c r="N23" s="8"/>
    </row>
    <row r="24" spans="1:14" ht="20.149999999999999" customHeight="1" x14ac:dyDescent="0.25">
      <c r="A24" s="100" t="s">
        <v>44</v>
      </c>
      <c r="B24" s="69">
        <f>'Működési kiadások'!E10+'Működési kiadások'!E23</f>
        <v>1509857973</v>
      </c>
      <c r="C24" s="69">
        <f>B24*1.03+50</f>
        <v>1555153762.1900001</v>
      </c>
      <c r="D24" s="69">
        <f>C24*1.03-29</f>
        <v>1601808346.0557001</v>
      </c>
      <c r="E24" s="69">
        <f>D24*1.03+17</f>
        <v>1649862613.437371</v>
      </c>
      <c r="F24" s="8"/>
      <c r="G24" s="8"/>
      <c r="H24" s="8"/>
      <c r="I24" s="8"/>
      <c r="J24" s="8"/>
      <c r="K24" s="8"/>
      <c r="L24" s="8"/>
      <c r="M24" s="8"/>
      <c r="N24" s="8"/>
    </row>
    <row r="25" spans="1:14" ht="20.149999999999999" customHeight="1" x14ac:dyDescent="0.25">
      <c r="A25" s="16" t="s">
        <v>45</v>
      </c>
      <c r="B25" s="9">
        <f>'Működési kiadások'!F10+'Működési kiadások'!F23</f>
        <v>217566423</v>
      </c>
      <c r="C25" s="9">
        <f t="shared" ref="C25:E25" si="3">B25*1.03</f>
        <v>224093415.69</v>
      </c>
      <c r="D25" s="9">
        <f t="shared" si="3"/>
        <v>230816218.16069999</v>
      </c>
      <c r="E25" s="9">
        <f t="shared" si="3"/>
        <v>237740704.70552099</v>
      </c>
      <c r="F25" s="8"/>
      <c r="G25" s="8"/>
      <c r="H25" s="8"/>
      <c r="I25" s="8"/>
      <c r="J25" s="8"/>
      <c r="K25" s="8"/>
      <c r="L25" s="8"/>
      <c r="M25" s="8"/>
      <c r="N25" s="8"/>
    </row>
    <row r="26" spans="1:14" ht="20.149999999999999" customHeight="1" x14ac:dyDescent="0.25">
      <c r="A26" s="16" t="s">
        <v>46</v>
      </c>
      <c r="B26" s="9">
        <f>'Működési kiadások'!G23+'Működési kiadások'!G10</f>
        <v>757526196</v>
      </c>
      <c r="C26" s="9">
        <f>B26*1.05</f>
        <v>795402505.80000007</v>
      </c>
      <c r="D26" s="9">
        <f>C26*1.05</f>
        <v>835172631.09000015</v>
      </c>
      <c r="E26" s="9">
        <f>D26*1.05</f>
        <v>876931262.64450026</v>
      </c>
      <c r="F26" s="8"/>
      <c r="G26" s="8"/>
      <c r="H26" s="8"/>
      <c r="I26" s="8"/>
      <c r="J26" s="8"/>
      <c r="K26" s="8"/>
      <c r="L26" s="8"/>
      <c r="M26" s="8"/>
      <c r="N26" s="8"/>
    </row>
    <row r="27" spans="1:14" ht="20.149999999999999" customHeight="1" x14ac:dyDescent="0.25">
      <c r="A27" s="101" t="s">
        <v>203</v>
      </c>
      <c r="B27" s="9">
        <f>'Működési kiadások'!J10</f>
        <v>1300000</v>
      </c>
      <c r="C27" s="9">
        <v>1100000</v>
      </c>
      <c r="D27" s="9">
        <v>1100000</v>
      </c>
      <c r="E27" s="9">
        <v>1100000</v>
      </c>
      <c r="F27" s="8"/>
      <c r="G27" s="8"/>
      <c r="H27" s="8"/>
      <c r="I27" s="8"/>
      <c r="J27" s="8"/>
      <c r="K27" s="8"/>
      <c r="L27" s="8"/>
      <c r="M27" s="8"/>
      <c r="N27" s="8"/>
    </row>
    <row r="28" spans="1:14" ht="20.149999999999999" customHeight="1" x14ac:dyDescent="0.25">
      <c r="A28" s="101" t="s">
        <v>85</v>
      </c>
      <c r="B28" s="96">
        <f>'Működési kiadások'!H23</f>
        <v>13600000</v>
      </c>
      <c r="C28" s="9">
        <v>13600000</v>
      </c>
      <c r="D28" s="9">
        <v>13600000</v>
      </c>
      <c r="E28" s="9">
        <v>13600000</v>
      </c>
      <c r="F28" s="8"/>
      <c r="G28" s="8"/>
      <c r="H28" s="8"/>
      <c r="I28" s="8"/>
      <c r="J28" s="8"/>
      <c r="K28" s="8"/>
      <c r="L28" s="8"/>
      <c r="M28" s="8"/>
      <c r="N28" s="8"/>
    </row>
    <row r="29" spans="1:14" ht="20.149999999999999" customHeight="1" x14ac:dyDescent="0.25">
      <c r="A29" s="101" t="s">
        <v>86</v>
      </c>
      <c r="B29" s="9">
        <f>'Működési kiadások'!I23</f>
        <v>850000</v>
      </c>
      <c r="C29" s="9">
        <v>850000</v>
      </c>
      <c r="D29" s="9">
        <v>850000</v>
      </c>
      <c r="E29" s="9">
        <v>850000</v>
      </c>
      <c r="F29" s="8"/>
      <c r="G29" s="8"/>
      <c r="H29" s="8"/>
      <c r="I29" s="8"/>
      <c r="J29" s="8"/>
      <c r="K29" s="8"/>
      <c r="L29" s="8"/>
      <c r="M29" s="8"/>
      <c r="N29" s="8"/>
    </row>
    <row r="30" spans="1:14" ht="20.149999999999999" customHeight="1" x14ac:dyDescent="0.25">
      <c r="A30" s="101" t="s">
        <v>87</v>
      </c>
      <c r="B30" s="9">
        <f>'Felhalmozási kiadások'!I12</f>
        <v>105067496</v>
      </c>
      <c r="C30" s="9">
        <v>60000000</v>
      </c>
      <c r="D30" s="9">
        <v>20000000</v>
      </c>
      <c r="E30" s="9">
        <v>20000000</v>
      </c>
      <c r="F30" s="8"/>
      <c r="G30" s="8"/>
      <c r="H30" s="8"/>
      <c r="I30" s="8"/>
      <c r="J30" s="8"/>
      <c r="K30" s="8"/>
      <c r="L30" s="8"/>
      <c r="M30" s="8"/>
      <c r="N30" s="8"/>
    </row>
    <row r="31" spans="1:14" ht="20.149999999999999" customHeight="1" thickBot="1" x14ac:dyDescent="0.3">
      <c r="A31" s="101" t="s">
        <v>91</v>
      </c>
      <c r="B31" s="9">
        <f>'Működési kiadások'!K23</f>
        <v>63499753</v>
      </c>
      <c r="C31" s="9">
        <v>50000000</v>
      </c>
      <c r="D31" s="9">
        <v>50000000</v>
      </c>
      <c r="E31" s="9">
        <v>50000000</v>
      </c>
      <c r="F31" s="8"/>
      <c r="G31" s="8"/>
      <c r="H31" s="8"/>
      <c r="I31" s="8"/>
      <c r="J31" s="8"/>
      <c r="K31" s="8"/>
      <c r="L31" s="8"/>
      <c r="M31" s="8"/>
      <c r="N31" s="8"/>
    </row>
    <row r="32" spans="1:14" ht="20.149999999999999" customHeight="1" thickBot="1" x14ac:dyDescent="0.35">
      <c r="A32" s="11" t="s">
        <v>92</v>
      </c>
      <c r="B32" s="11">
        <f>SUM(B24:B31)</f>
        <v>2669267841</v>
      </c>
      <c r="C32" s="11">
        <f>SUM(C24:C31)</f>
        <v>2700199683.6800003</v>
      </c>
      <c r="D32" s="11">
        <f>SUM(D24:D31)</f>
        <v>2753347195.3064003</v>
      </c>
      <c r="E32" s="11">
        <f>SUM(E24:E31)</f>
        <v>2850084580.7873921</v>
      </c>
      <c r="F32" s="8"/>
      <c r="G32" s="8"/>
      <c r="H32" s="8"/>
      <c r="I32" s="8"/>
      <c r="J32" s="8"/>
      <c r="K32" s="8"/>
      <c r="L32" s="8"/>
      <c r="M32" s="8"/>
      <c r="N32" s="8"/>
    </row>
    <row r="33" spans="1:14" s="277" customFormat="1" x14ac:dyDescent="0.25">
      <c r="B33" s="278">
        <f>B32-Mérleg!I29</f>
        <v>0</v>
      </c>
      <c r="C33" s="278">
        <f>C32-C21</f>
        <v>-0.36999988555908203</v>
      </c>
      <c r="D33" s="278">
        <f>D32-D21</f>
        <v>-0.39610004425048828</v>
      </c>
      <c r="E33" s="278">
        <f>E32-E21</f>
        <v>-0.40023326873779297</v>
      </c>
    </row>
    <row r="34" spans="1:14" x14ac:dyDescent="0.25">
      <c r="A34" s="277"/>
      <c r="B34" s="278">
        <f>B32-B21</f>
        <v>0</v>
      </c>
      <c r="C34" s="278">
        <f>C21-C32</f>
        <v>0.36999988555908203</v>
      </c>
      <c r="D34" s="278">
        <f>D21-D32</f>
        <v>0.39610004425048828</v>
      </c>
      <c r="E34" s="278">
        <f>E21-E32</f>
        <v>0.40023326873779297</v>
      </c>
      <c r="F34" s="277"/>
      <c r="G34" s="8"/>
      <c r="H34" s="8"/>
      <c r="I34" s="8"/>
      <c r="J34" s="8"/>
      <c r="K34" s="8"/>
      <c r="L34" s="8"/>
      <c r="M34" s="8"/>
      <c r="N34" s="8"/>
    </row>
    <row r="35" spans="1:14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</sheetData>
  <mergeCells count="2">
    <mergeCell ref="A1:F1"/>
    <mergeCell ref="A2:F2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94"/>
  <sheetViews>
    <sheetView view="pageBreakPreview" zoomScaleNormal="100" zoomScaleSheetLayoutView="100" workbookViewId="0">
      <selection activeCell="A2" sqref="A2"/>
    </sheetView>
  </sheetViews>
  <sheetFormatPr defaultColWidth="9.08984375" defaultRowHeight="13" x14ac:dyDescent="0.3"/>
  <cols>
    <col min="1" max="1" width="47.90625" style="54" customWidth="1"/>
    <col min="2" max="2" width="22.90625" style="54" customWidth="1"/>
    <col min="3" max="3" width="15.90625" style="54" customWidth="1"/>
    <col min="4" max="4" width="14" style="54" customWidth="1"/>
    <col min="5" max="5" width="18.08984375" style="54" bestFit="1" customWidth="1"/>
    <col min="6" max="6" width="16.90625" style="54" customWidth="1"/>
    <col min="7" max="7" width="6.36328125" style="54" customWidth="1"/>
    <col min="8" max="8" width="9.36328125" style="54" customWidth="1"/>
    <col min="9" max="9" width="3.453125" style="112" customWidth="1"/>
    <col min="10" max="10" width="6.36328125" style="112" customWidth="1"/>
    <col min="11" max="11" width="9" style="112" customWidth="1"/>
    <col min="12" max="12" width="8.453125" style="112" customWidth="1"/>
    <col min="13" max="13" width="15.90625" style="112" customWidth="1"/>
    <col min="14" max="14" width="16.453125" style="112" customWidth="1"/>
    <col min="15" max="15" width="16.54296875" style="112" customWidth="1"/>
    <col min="16" max="16" width="16.90625" style="112" customWidth="1"/>
    <col min="17" max="24" width="17" style="112" customWidth="1"/>
    <col min="25" max="25" width="13.54296875" style="54" bestFit="1" customWidth="1"/>
    <col min="26" max="16384" width="9.08984375" style="54"/>
  </cols>
  <sheetData>
    <row r="1" spans="1:30" ht="18" x14ac:dyDescent="0.25">
      <c r="A1" s="624" t="s">
        <v>521</v>
      </c>
      <c r="B1" s="624"/>
      <c r="C1" s="624"/>
      <c r="D1" s="624"/>
      <c r="E1" s="624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240"/>
      <c r="Z1" s="240"/>
      <c r="AA1" s="240"/>
      <c r="AB1" s="240"/>
      <c r="AC1" s="240"/>
      <c r="AD1" s="240"/>
    </row>
    <row r="2" spans="1:30" ht="18" x14ac:dyDescent="0.3">
      <c r="A2" s="324"/>
      <c r="B2" s="324"/>
      <c r="C2" s="324"/>
      <c r="D2" s="242"/>
      <c r="E2" s="135" t="s">
        <v>388</v>
      </c>
      <c r="F2" s="242"/>
      <c r="G2" s="242"/>
      <c r="H2" s="242"/>
      <c r="I2" s="242"/>
      <c r="J2" s="242"/>
      <c r="K2" s="242"/>
      <c r="L2" s="242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240"/>
      <c r="Z2" s="240"/>
      <c r="AA2" s="240"/>
      <c r="AB2" s="240"/>
      <c r="AC2" s="240"/>
      <c r="AD2" s="240"/>
    </row>
    <row r="3" spans="1:30" x14ac:dyDescent="0.3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02"/>
      <c r="Q3" s="102"/>
      <c r="R3" s="102"/>
      <c r="S3" s="102"/>
      <c r="T3" s="102"/>
      <c r="U3" s="102"/>
      <c r="V3" s="102"/>
      <c r="W3" s="102"/>
      <c r="X3" s="102"/>
      <c r="Y3" s="240"/>
      <c r="Z3" s="240"/>
      <c r="AA3" s="240"/>
      <c r="AB3" s="240"/>
      <c r="AC3" s="240"/>
      <c r="AD3" s="240"/>
    </row>
    <row r="4" spans="1:30" ht="14" x14ac:dyDescent="0.3">
      <c r="A4" s="103"/>
      <c r="B4" s="103"/>
      <c r="C4" s="103"/>
      <c r="D4" s="104"/>
      <c r="E4" s="105"/>
      <c r="F4" s="105"/>
      <c r="G4" s="106"/>
      <c r="H4" s="106"/>
      <c r="I4" s="106"/>
      <c r="J4" s="106"/>
      <c r="K4" s="106"/>
      <c r="L4" s="106"/>
      <c r="M4" s="106"/>
      <c r="N4" s="106"/>
      <c r="O4" s="106"/>
      <c r="P4" s="358"/>
      <c r="Q4" s="358"/>
      <c r="R4" s="358"/>
      <c r="S4" s="358"/>
      <c r="T4" s="106"/>
      <c r="U4" s="106"/>
      <c r="V4" s="106"/>
      <c r="W4" s="106"/>
      <c r="X4" s="106"/>
      <c r="Y4" s="241"/>
      <c r="Z4" s="241"/>
      <c r="AA4" s="241"/>
      <c r="AB4" s="240"/>
      <c r="AC4" s="240"/>
      <c r="AD4" s="240"/>
    </row>
    <row r="5" spans="1:30" ht="14" x14ac:dyDescent="0.3">
      <c r="A5" s="8" t="s">
        <v>520</v>
      </c>
      <c r="B5" s="107"/>
      <c r="C5" s="107"/>
      <c r="D5" s="108"/>
      <c r="E5" s="102"/>
      <c r="F5" s="281"/>
      <c r="G5" s="282"/>
      <c r="H5" s="282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40"/>
      <c r="Z5" s="240"/>
      <c r="AA5" s="240"/>
      <c r="AB5" s="240"/>
      <c r="AC5" s="240"/>
      <c r="AD5" s="240"/>
    </row>
    <row r="6" spans="1:30" ht="14" x14ac:dyDescent="0.3">
      <c r="A6" s="107"/>
      <c r="B6" s="107"/>
      <c r="C6" s="107"/>
      <c r="D6" s="108"/>
      <c r="E6" s="102"/>
      <c r="F6" s="102"/>
      <c r="G6" s="109"/>
      <c r="H6" s="109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240"/>
      <c r="Z6" s="240"/>
      <c r="AA6" s="240"/>
      <c r="AB6" s="240"/>
      <c r="AC6" s="240"/>
      <c r="AD6" s="240"/>
    </row>
    <row r="7" spans="1:30" x14ac:dyDescent="0.3">
      <c r="A7" s="240"/>
      <c r="B7" s="240"/>
      <c r="C7" s="240"/>
      <c r="D7" s="240"/>
      <c r="E7" s="240"/>
      <c r="F7" s="240"/>
      <c r="G7" s="240"/>
      <c r="H7" s="240"/>
      <c r="Y7" s="240"/>
      <c r="Z7" s="240"/>
      <c r="AA7" s="240"/>
      <c r="AB7" s="240"/>
      <c r="AC7" s="240"/>
      <c r="AD7" s="240"/>
    </row>
    <row r="8" spans="1:30" x14ac:dyDescent="0.3">
      <c r="A8" s="240"/>
      <c r="B8" s="240"/>
      <c r="C8" s="240"/>
      <c r="D8" s="240"/>
      <c r="E8" s="240"/>
      <c r="F8" s="240"/>
      <c r="G8" s="240"/>
      <c r="H8" s="240"/>
      <c r="Y8" s="240"/>
      <c r="Z8" s="240"/>
      <c r="AA8" s="240"/>
      <c r="AB8" s="240"/>
      <c r="AC8" s="240"/>
      <c r="AD8" s="240"/>
    </row>
    <row r="9" spans="1:30" x14ac:dyDescent="0.3">
      <c r="A9" s="240"/>
      <c r="B9" s="240"/>
      <c r="C9" s="240"/>
      <c r="D9" s="240"/>
      <c r="E9" s="240"/>
      <c r="F9" s="240"/>
      <c r="G9" s="240"/>
      <c r="H9" s="240"/>
      <c r="Y9" s="240"/>
      <c r="Z9" s="240"/>
      <c r="AA9" s="240"/>
      <c r="AB9" s="240"/>
      <c r="AC9" s="240"/>
      <c r="AD9" s="240"/>
    </row>
    <row r="10" spans="1:30" x14ac:dyDescent="0.3">
      <c r="A10" s="240"/>
      <c r="B10" s="240"/>
      <c r="C10" s="240"/>
      <c r="D10" s="240"/>
      <c r="E10" s="240"/>
      <c r="F10" s="240"/>
      <c r="G10" s="240"/>
      <c r="H10" s="240"/>
      <c r="Y10" s="240"/>
      <c r="Z10" s="240"/>
      <c r="AA10" s="240"/>
      <c r="AB10" s="240"/>
      <c r="AC10" s="240"/>
      <c r="AD10" s="240"/>
    </row>
    <row r="11" spans="1:30" x14ac:dyDescent="0.3">
      <c r="A11" s="240"/>
      <c r="B11" s="240"/>
      <c r="C11" s="240"/>
      <c r="D11" s="240"/>
      <c r="E11" s="240"/>
      <c r="F11" s="240"/>
      <c r="G11" s="240"/>
      <c r="H11" s="240"/>
      <c r="Y11" s="240"/>
      <c r="Z11" s="240"/>
      <c r="AA11" s="240"/>
      <c r="AB11" s="240"/>
      <c r="AC11" s="240"/>
      <c r="AD11" s="240"/>
    </row>
    <row r="12" spans="1:30" x14ac:dyDescent="0.3">
      <c r="A12" s="240"/>
      <c r="B12" s="240"/>
      <c r="C12" s="240"/>
      <c r="D12" s="240"/>
      <c r="E12" s="240"/>
      <c r="F12" s="240"/>
      <c r="G12" s="240"/>
      <c r="H12" s="240"/>
      <c r="Y12" s="240"/>
      <c r="Z12" s="240"/>
      <c r="AA12" s="240"/>
      <c r="AB12" s="240"/>
      <c r="AC12" s="240"/>
      <c r="AD12" s="240"/>
    </row>
    <row r="13" spans="1:30" x14ac:dyDescent="0.3">
      <c r="A13" s="240"/>
      <c r="B13" s="240"/>
      <c r="C13" s="240"/>
      <c r="D13" s="240"/>
      <c r="E13" s="240"/>
      <c r="F13" s="240"/>
      <c r="G13" s="240"/>
      <c r="H13" s="240"/>
      <c r="Y13" s="240"/>
      <c r="Z13" s="240"/>
      <c r="AA13" s="240"/>
      <c r="AB13" s="240"/>
      <c r="AC13" s="240"/>
      <c r="AD13" s="240"/>
    </row>
    <row r="14" spans="1:30" x14ac:dyDescent="0.3">
      <c r="A14" s="240"/>
      <c r="B14" s="240"/>
      <c r="C14" s="240"/>
      <c r="D14" s="240"/>
      <c r="E14" s="240"/>
      <c r="F14" s="240"/>
      <c r="G14" s="240"/>
      <c r="H14" s="240"/>
      <c r="Y14" s="240"/>
      <c r="Z14" s="240"/>
      <c r="AA14" s="240"/>
      <c r="AB14" s="240"/>
      <c r="AC14" s="240"/>
      <c r="AD14" s="240"/>
    </row>
    <row r="15" spans="1:30" x14ac:dyDescent="0.3">
      <c r="A15" s="240"/>
      <c r="B15" s="240"/>
      <c r="C15" s="240"/>
      <c r="D15" s="240"/>
      <c r="E15" s="240"/>
      <c r="F15" s="240"/>
      <c r="G15" s="240"/>
      <c r="H15" s="240"/>
      <c r="Y15" s="240"/>
      <c r="Z15" s="240"/>
      <c r="AA15" s="240"/>
      <c r="AB15" s="240"/>
      <c r="AC15" s="240"/>
      <c r="AD15" s="240"/>
    </row>
    <row r="16" spans="1:30" x14ac:dyDescent="0.3">
      <c r="A16" s="240"/>
      <c r="B16" s="240"/>
      <c r="C16" s="240"/>
      <c r="D16" s="240"/>
      <c r="E16" s="240"/>
      <c r="F16" s="240"/>
      <c r="G16" s="240"/>
      <c r="H16" s="240"/>
      <c r="Y16" s="240"/>
      <c r="Z16" s="240"/>
      <c r="AA16" s="240"/>
      <c r="AB16" s="240"/>
      <c r="AC16" s="240"/>
      <c r="AD16" s="240"/>
    </row>
    <row r="17" spans="1:30" x14ac:dyDescent="0.3">
      <c r="A17" s="240"/>
      <c r="B17" s="240"/>
      <c r="C17" s="240"/>
      <c r="D17" s="240"/>
      <c r="E17" s="240"/>
      <c r="F17" s="240"/>
      <c r="G17" s="240"/>
      <c r="H17" s="240"/>
      <c r="Y17" s="240"/>
      <c r="Z17" s="240"/>
      <c r="AA17" s="240"/>
      <c r="AB17" s="240"/>
      <c r="AC17" s="240"/>
      <c r="AD17" s="240"/>
    </row>
    <row r="18" spans="1:30" x14ac:dyDescent="0.3">
      <c r="A18" s="240"/>
      <c r="B18" s="240"/>
      <c r="C18" s="240"/>
      <c r="D18" s="240"/>
      <c r="E18" s="240"/>
      <c r="F18" s="240"/>
      <c r="G18" s="240"/>
      <c r="H18" s="240"/>
      <c r="Y18" s="240"/>
      <c r="Z18" s="240"/>
      <c r="AA18" s="240"/>
      <c r="AB18" s="240"/>
      <c r="AC18" s="240"/>
      <c r="AD18" s="240"/>
    </row>
    <row r="19" spans="1:30" x14ac:dyDescent="0.3">
      <c r="A19" s="240"/>
      <c r="B19" s="240"/>
      <c r="C19" s="240"/>
      <c r="D19" s="240"/>
      <c r="E19" s="240"/>
      <c r="F19" s="240"/>
      <c r="G19" s="240"/>
      <c r="H19" s="240"/>
      <c r="Y19" s="240"/>
      <c r="Z19" s="240"/>
      <c r="AA19" s="240"/>
      <c r="AB19" s="240"/>
      <c r="AC19" s="240"/>
      <c r="AD19" s="240"/>
    </row>
    <row r="20" spans="1:30" x14ac:dyDescent="0.3">
      <c r="A20" s="240"/>
      <c r="B20" s="240"/>
      <c r="C20" s="240"/>
      <c r="D20" s="240"/>
      <c r="E20" s="240"/>
      <c r="F20" s="240"/>
      <c r="G20" s="240"/>
      <c r="H20" s="240"/>
      <c r="Y20" s="240"/>
      <c r="Z20" s="240"/>
      <c r="AA20" s="240"/>
      <c r="AB20" s="240"/>
      <c r="AC20" s="240"/>
      <c r="AD20" s="240"/>
    </row>
    <row r="21" spans="1:30" x14ac:dyDescent="0.3">
      <c r="A21" s="240"/>
      <c r="B21" s="240"/>
      <c r="C21" s="240"/>
      <c r="D21" s="240"/>
      <c r="E21" s="240"/>
      <c r="F21" s="240"/>
      <c r="G21" s="240"/>
      <c r="H21" s="240"/>
      <c r="Y21" s="240"/>
      <c r="Z21" s="240"/>
      <c r="AA21" s="240"/>
      <c r="AB21" s="240"/>
      <c r="AC21" s="240"/>
      <c r="AD21" s="240"/>
    </row>
    <row r="22" spans="1:30" x14ac:dyDescent="0.3">
      <c r="A22" s="240"/>
      <c r="B22" s="240"/>
      <c r="C22" s="240"/>
      <c r="D22" s="240"/>
      <c r="E22" s="240"/>
      <c r="F22" s="240"/>
      <c r="G22" s="240"/>
      <c r="H22" s="240"/>
      <c r="Y22" s="240"/>
      <c r="Z22" s="240"/>
      <c r="AA22" s="240"/>
      <c r="AB22" s="240"/>
      <c r="AC22" s="240"/>
      <c r="AD22" s="240"/>
    </row>
    <row r="23" spans="1:30" x14ac:dyDescent="0.3">
      <c r="A23" s="240"/>
      <c r="B23" s="240"/>
      <c r="C23" s="240"/>
      <c r="D23" s="240"/>
      <c r="E23" s="240"/>
      <c r="F23" s="240"/>
      <c r="G23" s="240"/>
      <c r="H23" s="240"/>
      <c r="Y23" s="240"/>
      <c r="Z23" s="240"/>
      <c r="AA23" s="240"/>
      <c r="AB23" s="240"/>
      <c r="AC23" s="240"/>
      <c r="AD23" s="240"/>
    </row>
    <row r="24" spans="1:30" x14ac:dyDescent="0.3">
      <c r="A24" s="240"/>
      <c r="B24" s="240"/>
      <c r="C24" s="240"/>
      <c r="D24" s="240"/>
      <c r="E24" s="240"/>
      <c r="F24" s="240"/>
      <c r="G24" s="240"/>
      <c r="H24" s="240"/>
      <c r="Y24" s="240"/>
      <c r="Z24" s="240"/>
      <c r="AA24" s="240"/>
      <c r="AB24" s="240"/>
      <c r="AC24" s="240"/>
      <c r="AD24" s="240"/>
    </row>
    <row r="25" spans="1:30" x14ac:dyDescent="0.3">
      <c r="A25" s="240"/>
      <c r="B25" s="240"/>
      <c r="C25" s="240"/>
      <c r="D25" s="240"/>
      <c r="E25" s="240"/>
      <c r="F25" s="240"/>
      <c r="G25" s="240"/>
      <c r="H25" s="240"/>
      <c r="Y25" s="240"/>
      <c r="Z25" s="240"/>
      <c r="AA25" s="240"/>
      <c r="AB25" s="240"/>
      <c r="AC25" s="240"/>
      <c r="AD25" s="240"/>
    </row>
    <row r="26" spans="1:30" x14ac:dyDescent="0.3">
      <c r="A26" s="240"/>
      <c r="B26" s="240"/>
      <c r="C26" s="240"/>
      <c r="D26" s="240"/>
      <c r="E26" s="240"/>
      <c r="F26" s="240"/>
      <c r="G26" s="240"/>
      <c r="H26" s="240"/>
      <c r="Y26" s="240"/>
      <c r="Z26" s="240"/>
      <c r="AA26" s="240"/>
      <c r="AB26" s="240"/>
      <c r="AC26" s="240"/>
      <c r="AD26" s="240"/>
    </row>
    <row r="27" spans="1:30" x14ac:dyDescent="0.3">
      <c r="A27" s="240"/>
      <c r="B27" s="240"/>
      <c r="C27" s="240"/>
      <c r="D27" s="240"/>
      <c r="E27" s="240"/>
      <c r="F27" s="240"/>
      <c r="G27" s="240"/>
      <c r="H27" s="240"/>
      <c r="Y27" s="240"/>
      <c r="Z27" s="240"/>
      <c r="AA27" s="240"/>
      <c r="AB27" s="240"/>
      <c r="AC27" s="240"/>
      <c r="AD27" s="240"/>
    </row>
    <row r="28" spans="1:30" x14ac:dyDescent="0.3">
      <c r="A28" s="240"/>
      <c r="B28" s="240"/>
      <c r="C28" s="240"/>
      <c r="D28" s="240"/>
      <c r="E28" s="240"/>
      <c r="F28" s="240"/>
      <c r="G28" s="240"/>
      <c r="H28" s="240"/>
      <c r="Y28" s="240"/>
      <c r="Z28" s="240"/>
      <c r="AA28" s="240"/>
      <c r="AB28" s="240"/>
      <c r="AC28" s="240"/>
      <c r="AD28" s="240"/>
    </row>
    <row r="29" spans="1:30" x14ac:dyDescent="0.3">
      <c r="A29" s="240"/>
      <c r="B29" s="240"/>
      <c r="C29" s="240"/>
      <c r="D29" s="240"/>
      <c r="E29" s="240"/>
      <c r="F29" s="240"/>
      <c r="G29" s="240"/>
      <c r="H29" s="240"/>
      <c r="Y29" s="240"/>
      <c r="Z29" s="240"/>
      <c r="AA29" s="240"/>
      <c r="AB29" s="240"/>
      <c r="AC29" s="240"/>
      <c r="AD29" s="240"/>
    </row>
    <row r="30" spans="1:30" x14ac:dyDescent="0.3">
      <c r="A30" s="240"/>
      <c r="B30" s="240"/>
      <c r="C30" s="240"/>
      <c r="D30" s="240"/>
      <c r="E30" s="240"/>
      <c r="F30" s="240"/>
      <c r="G30" s="240"/>
      <c r="H30" s="240"/>
      <c r="Y30" s="240"/>
      <c r="Z30" s="240"/>
      <c r="AA30" s="240"/>
      <c r="AB30" s="240"/>
      <c r="AC30" s="240"/>
      <c r="AD30" s="240"/>
    </row>
    <row r="31" spans="1:30" x14ac:dyDescent="0.3">
      <c r="A31" s="240"/>
      <c r="B31" s="240"/>
      <c r="C31" s="240"/>
      <c r="D31" s="240"/>
      <c r="E31" s="240"/>
      <c r="F31" s="240"/>
      <c r="G31" s="240"/>
      <c r="H31" s="240"/>
      <c r="Y31" s="240"/>
      <c r="Z31" s="240"/>
      <c r="AA31" s="240"/>
      <c r="AB31" s="240"/>
      <c r="AC31" s="240"/>
      <c r="AD31" s="240"/>
    </row>
    <row r="32" spans="1:30" x14ac:dyDescent="0.3">
      <c r="A32" s="240"/>
      <c r="B32" s="240"/>
      <c r="C32" s="240"/>
      <c r="D32" s="240"/>
      <c r="E32" s="240"/>
      <c r="F32" s="240"/>
      <c r="G32" s="240"/>
      <c r="H32" s="240"/>
      <c r="Y32" s="240"/>
      <c r="Z32" s="240"/>
      <c r="AA32" s="240"/>
      <c r="AB32" s="240"/>
      <c r="AC32" s="240"/>
      <c r="AD32" s="240"/>
    </row>
    <row r="33" spans="1:30" x14ac:dyDescent="0.3">
      <c r="A33" s="240"/>
      <c r="B33" s="240"/>
      <c r="C33" s="240"/>
      <c r="D33" s="240"/>
      <c r="E33" s="240"/>
      <c r="F33" s="240"/>
      <c r="G33" s="240"/>
      <c r="H33" s="240"/>
      <c r="Y33" s="240"/>
      <c r="Z33" s="240"/>
      <c r="AA33" s="240"/>
      <c r="AB33" s="240"/>
      <c r="AC33" s="240"/>
      <c r="AD33" s="240"/>
    </row>
    <row r="34" spans="1:30" x14ac:dyDescent="0.3">
      <c r="A34" s="240"/>
      <c r="B34" s="240"/>
      <c r="C34" s="240"/>
      <c r="D34" s="240"/>
      <c r="E34" s="240"/>
      <c r="F34" s="240"/>
      <c r="G34" s="240"/>
      <c r="H34" s="240"/>
      <c r="Y34" s="240"/>
      <c r="Z34" s="240"/>
      <c r="AA34" s="240"/>
      <c r="AB34" s="240"/>
      <c r="AC34" s="240"/>
      <c r="AD34" s="240"/>
    </row>
    <row r="35" spans="1:30" x14ac:dyDescent="0.3">
      <c r="A35" s="240"/>
      <c r="B35" s="240"/>
      <c r="C35" s="240"/>
      <c r="D35" s="240"/>
      <c r="E35" s="240"/>
      <c r="F35" s="240"/>
      <c r="G35" s="240"/>
      <c r="H35" s="240"/>
      <c r="Y35" s="240"/>
      <c r="Z35" s="240"/>
      <c r="AA35" s="240"/>
      <c r="AB35" s="240"/>
      <c r="AC35" s="240"/>
      <c r="AD35" s="240"/>
    </row>
    <row r="36" spans="1:30" x14ac:dyDescent="0.3">
      <c r="A36" s="240"/>
      <c r="B36" s="240"/>
      <c r="C36" s="240"/>
      <c r="D36" s="240"/>
      <c r="E36" s="240"/>
      <c r="F36" s="240"/>
      <c r="G36" s="240"/>
      <c r="H36" s="240"/>
      <c r="Y36" s="240"/>
      <c r="Z36" s="240"/>
      <c r="AA36" s="240"/>
      <c r="AB36" s="240"/>
      <c r="AC36" s="240"/>
      <c r="AD36" s="240"/>
    </row>
    <row r="37" spans="1:30" x14ac:dyDescent="0.3">
      <c r="A37" s="240"/>
      <c r="B37" s="240"/>
      <c r="C37" s="240"/>
      <c r="D37" s="240"/>
      <c r="E37" s="240"/>
      <c r="F37" s="240"/>
      <c r="G37" s="240"/>
      <c r="H37" s="240"/>
      <c r="Y37" s="240"/>
      <c r="Z37" s="240"/>
      <c r="AA37" s="240"/>
      <c r="AB37" s="240"/>
      <c r="AC37" s="240"/>
      <c r="AD37" s="240"/>
    </row>
    <row r="38" spans="1:30" x14ac:dyDescent="0.3">
      <c r="A38" s="240"/>
      <c r="B38" s="240"/>
      <c r="C38" s="240"/>
      <c r="D38" s="240"/>
      <c r="E38" s="240"/>
      <c r="F38" s="240"/>
      <c r="G38" s="240"/>
      <c r="H38" s="240"/>
      <c r="Y38" s="240"/>
      <c r="Z38" s="240"/>
      <c r="AA38" s="240"/>
      <c r="AB38" s="240"/>
      <c r="AC38" s="240"/>
      <c r="AD38" s="240"/>
    </row>
    <row r="39" spans="1:30" x14ac:dyDescent="0.3">
      <c r="A39" s="240"/>
      <c r="B39" s="240"/>
      <c r="C39" s="240"/>
      <c r="D39" s="240"/>
      <c r="E39" s="240"/>
      <c r="F39" s="240"/>
      <c r="G39" s="240"/>
      <c r="H39" s="240"/>
      <c r="Y39" s="240"/>
      <c r="Z39" s="240"/>
      <c r="AA39" s="240"/>
      <c r="AB39" s="240"/>
      <c r="AC39" s="240"/>
      <c r="AD39" s="240"/>
    </row>
    <row r="40" spans="1:30" x14ac:dyDescent="0.3">
      <c r="A40" s="240"/>
      <c r="B40" s="240"/>
      <c r="C40" s="240"/>
      <c r="D40" s="240"/>
      <c r="E40" s="240"/>
      <c r="F40" s="240"/>
      <c r="G40" s="240"/>
      <c r="H40" s="240"/>
      <c r="Y40" s="240"/>
      <c r="Z40" s="240"/>
      <c r="AA40" s="240"/>
      <c r="AB40" s="240"/>
      <c r="AC40" s="240"/>
      <c r="AD40" s="240"/>
    </row>
    <row r="41" spans="1:30" x14ac:dyDescent="0.3">
      <c r="A41" s="240"/>
      <c r="B41" s="240"/>
      <c r="C41" s="240"/>
      <c r="D41" s="240"/>
      <c r="E41" s="240"/>
      <c r="F41" s="240"/>
      <c r="G41" s="240"/>
      <c r="H41" s="240"/>
      <c r="Y41" s="240"/>
      <c r="Z41" s="240"/>
      <c r="AA41" s="240"/>
      <c r="AB41" s="240"/>
      <c r="AC41" s="240"/>
      <c r="AD41" s="240"/>
    </row>
    <row r="42" spans="1:30" x14ac:dyDescent="0.3">
      <c r="A42" s="240"/>
      <c r="B42" s="240"/>
      <c r="C42" s="240"/>
      <c r="D42" s="240"/>
      <c r="E42" s="240"/>
      <c r="F42" s="240"/>
      <c r="G42" s="240"/>
      <c r="H42" s="240"/>
      <c r="Y42" s="240"/>
      <c r="Z42" s="240"/>
      <c r="AA42" s="240"/>
      <c r="AB42" s="240"/>
      <c r="AC42" s="240"/>
      <c r="AD42" s="240"/>
    </row>
    <row r="43" spans="1:30" x14ac:dyDescent="0.3">
      <c r="A43" s="240"/>
      <c r="B43" s="240"/>
      <c r="C43" s="240"/>
      <c r="D43" s="240"/>
      <c r="E43" s="240"/>
      <c r="F43" s="240"/>
      <c r="G43" s="240"/>
      <c r="H43" s="240"/>
      <c r="Y43" s="240"/>
      <c r="Z43" s="240"/>
      <c r="AA43" s="240"/>
      <c r="AB43" s="240"/>
      <c r="AC43" s="240"/>
      <c r="AD43" s="240"/>
    </row>
    <row r="44" spans="1:30" x14ac:dyDescent="0.3">
      <c r="A44" s="240"/>
      <c r="B44" s="240"/>
      <c r="C44" s="240"/>
      <c r="D44" s="240"/>
      <c r="E44" s="240"/>
      <c r="F44" s="240"/>
      <c r="G44" s="240"/>
      <c r="H44" s="240"/>
      <c r="Y44" s="240"/>
      <c r="Z44" s="240"/>
      <c r="AA44" s="240"/>
      <c r="AB44" s="240"/>
      <c r="AC44" s="240"/>
      <c r="AD44" s="240"/>
    </row>
    <row r="45" spans="1:30" x14ac:dyDescent="0.3">
      <c r="A45" s="240"/>
      <c r="B45" s="240"/>
      <c r="C45" s="240"/>
      <c r="D45" s="240"/>
      <c r="E45" s="240"/>
      <c r="F45" s="240"/>
      <c r="G45" s="240"/>
      <c r="H45" s="240"/>
      <c r="Y45" s="240"/>
      <c r="Z45" s="240"/>
      <c r="AA45" s="240"/>
      <c r="AB45" s="240"/>
      <c r="AC45" s="240"/>
      <c r="AD45" s="240"/>
    </row>
    <row r="46" spans="1:30" x14ac:dyDescent="0.3">
      <c r="A46" s="240"/>
      <c r="B46" s="240"/>
      <c r="C46" s="240"/>
      <c r="D46" s="240"/>
      <c r="E46" s="240"/>
      <c r="F46" s="240"/>
      <c r="G46" s="240"/>
      <c r="H46" s="240"/>
      <c r="Y46" s="240"/>
      <c r="Z46" s="240"/>
      <c r="AA46" s="240"/>
      <c r="AB46" s="240"/>
      <c r="AC46" s="240"/>
      <c r="AD46" s="240"/>
    </row>
    <row r="47" spans="1:30" x14ac:dyDescent="0.3">
      <c r="A47" s="240"/>
      <c r="B47" s="240"/>
      <c r="C47" s="240"/>
      <c r="D47" s="240"/>
      <c r="E47" s="240"/>
      <c r="F47" s="240"/>
      <c r="G47" s="240"/>
      <c r="H47" s="240"/>
      <c r="Y47" s="240"/>
      <c r="Z47" s="240"/>
      <c r="AA47" s="240"/>
      <c r="AB47" s="240"/>
      <c r="AC47" s="240"/>
      <c r="AD47" s="240"/>
    </row>
    <row r="48" spans="1:30" x14ac:dyDescent="0.3">
      <c r="A48" s="240"/>
      <c r="B48" s="240"/>
      <c r="C48" s="240"/>
      <c r="D48" s="240"/>
      <c r="E48" s="240"/>
      <c r="F48" s="240"/>
      <c r="G48" s="240"/>
      <c r="H48" s="240"/>
      <c r="Y48" s="240"/>
      <c r="Z48" s="240"/>
      <c r="AA48" s="240"/>
      <c r="AB48" s="240"/>
      <c r="AC48" s="240"/>
      <c r="AD48" s="240"/>
    </row>
    <row r="49" spans="1:30" x14ac:dyDescent="0.3">
      <c r="A49" s="240"/>
      <c r="B49" s="240"/>
      <c r="C49" s="240"/>
      <c r="D49" s="240"/>
      <c r="E49" s="240"/>
      <c r="F49" s="240"/>
      <c r="G49" s="240"/>
      <c r="H49" s="240"/>
      <c r="Y49" s="240"/>
      <c r="Z49" s="240"/>
      <c r="AA49" s="240"/>
      <c r="AB49" s="240"/>
      <c r="AC49" s="240"/>
      <c r="AD49" s="240"/>
    </row>
    <row r="50" spans="1:30" x14ac:dyDescent="0.3">
      <c r="A50" s="240"/>
      <c r="B50" s="240"/>
      <c r="C50" s="240"/>
      <c r="D50" s="240"/>
      <c r="E50" s="240"/>
      <c r="F50" s="240"/>
      <c r="G50" s="240"/>
      <c r="H50" s="240"/>
      <c r="Y50" s="240"/>
      <c r="Z50" s="240"/>
      <c r="AA50" s="240"/>
      <c r="AB50" s="240"/>
      <c r="AC50" s="240"/>
      <c r="AD50" s="240"/>
    </row>
    <row r="51" spans="1:30" x14ac:dyDescent="0.3">
      <c r="A51" s="240"/>
      <c r="B51" s="240"/>
      <c r="C51" s="240"/>
      <c r="D51" s="240"/>
      <c r="E51" s="240"/>
      <c r="F51" s="240"/>
      <c r="G51" s="240"/>
      <c r="H51" s="240"/>
      <c r="Y51" s="240"/>
      <c r="Z51" s="240"/>
      <c r="AA51" s="240"/>
      <c r="AB51" s="240"/>
      <c r="AC51" s="240"/>
      <c r="AD51" s="240"/>
    </row>
    <row r="52" spans="1:30" x14ac:dyDescent="0.3">
      <c r="A52" s="240"/>
      <c r="B52" s="240"/>
      <c r="C52" s="240"/>
      <c r="D52" s="240"/>
      <c r="E52" s="240"/>
      <c r="F52" s="240"/>
      <c r="G52" s="240"/>
      <c r="H52" s="240"/>
      <c r="Y52" s="240"/>
      <c r="Z52" s="240"/>
      <c r="AA52" s="240"/>
      <c r="AB52" s="240"/>
      <c r="AC52" s="240"/>
      <c r="AD52" s="240"/>
    </row>
    <row r="53" spans="1:30" x14ac:dyDescent="0.3">
      <c r="A53" s="240"/>
      <c r="B53" s="240"/>
      <c r="C53" s="240"/>
      <c r="D53" s="240"/>
      <c r="E53" s="240"/>
      <c r="F53" s="240"/>
      <c r="G53" s="240"/>
      <c r="H53" s="240"/>
      <c r="Y53" s="240"/>
      <c r="Z53" s="240"/>
      <c r="AA53" s="240"/>
      <c r="AB53" s="240"/>
      <c r="AC53" s="240"/>
      <c r="AD53" s="240"/>
    </row>
    <row r="54" spans="1:30" x14ac:dyDescent="0.3">
      <c r="A54" s="240"/>
      <c r="B54" s="240"/>
      <c r="C54" s="240"/>
      <c r="D54" s="240"/>
      <c r="E54" s="240"/>
      <c r="F54" s="240"/>
      <c r="G54" s="240"/>
      <c r="H54" s="240"/>
      <c r="Y54" s="240"/>
      <c r="Z54" s="240"/>
      <c r="AA54" s="240"/>
      <c r="AB54" s="240"/>
      <c r="AC54" s="240"/>
      <c r="AD54" s="240"/>
    </row>
    <row r="55" spans="1:30" x14ac:dyDescent="0.3">
      <c r="A55" s="240"/>
      <c r="B55" s="240"/>
      <c r="C55" s="240"/>
      <c r="D55" s="240"/>
      <c r="E55" s="240"/>
      <c r="F55" s="240"/>
      <c r="G55" s="240"/>
      <c r="H55" s="240"/>
      <c r="Y55" s="240"/>
      <c r="Z55" s="240"/>
      <c r="AA55" s="240"/>
      <c r="AB55" s="240"/>
      <c r="AC55" s="240"/>
      <c r="AD55" s="240"/>
    </row>
    <row r="56" spans="1:30" x14ac:dyDescent="0.3">
      <c r="A56" s="240"/>
      <c r="B56" s="240"/>
      <c r="C56" s="240"/>
      <c r="D56" s="240"/>
      <c r="E56" s="240"/>
      <c r="F56" s="240"/>
      <c r="G56" s="240"/>
      <c r="H56" s="240"/>
      <c r="Y56" s="240"/>
      <c r="Z56" s="240"/>
      <c r="AA56" s="240"/>
      <c r="AB56" s="240"/>
      <c r="AC56" s="240"/>
      <c r="AD56" s="240"/>
    </row>
    <row r="57" spans="1:30" x14ac:dyDescent="0.3">
      <c r="A57" s="240"/>
      <c r="B57" s="240"/>
      <c r="C57" s="240"/>
      <c r="D57" s="240"/>
      <c r="E57" s="240"/>
      <c r="F57" s="240"/>
      <c r="G57" s="240"/>
      <c r="H57" s="240"/>
      <c r="Y57" s="240"/>
      <c r="Z57" s="240"/>
      <c r="AA57" s="240"/>
      <c r="AB57" s="240"/>
      <c r="AC57" s="240"/>
      <c r="AD57" s="240"/>
    </row>
    <row r="58" spans="1:30" x14ac:dyDescent="0.3">
      <c r="A58" s="240"/>
      <c r="B58" s="240"/>
      <c r="C58" s="240"/>
      <c r="D58" s="240"/>
      <c r="E58" s="240"/>
      <c r="F58" s="240"/>
      <c r="G58" s="240"/>
      <c r="H58" s="240"/>
      <c r="Y58" s="240"/>
      <c r="Z58" s="240"/>
      <c r="AA58" s="240"/>
      <c r="AB58" s="240"/>
      <c r="AC58" s="240"/>
      <c r="AD58" s="240"/>
    </row>
    <row r="59" spans="1:30" x14ac:dyDescent="0.3">
      <c r="A59" s="240"/>
      <c r="B59" s="240"/>
      <c r="C59" s="240"/>
      <c r="D59" s="240"/>
      <c r="E59" s="240"/>
      <c r="F59" s="240"/>
      <c r="G59" s="240"/>
      <c r="H59" s="240"/>
      <c r="Y59" s="240"/>
      <c r="Z59" s="240"/>
      <c r="AA59" s="240"/>
      <c r="AB59" s="240"/>
      <c r="AC59" s="240"/>
      <c r="AD59" s="240"/>
    </row>
    <row r="60" spans="1:30" x14ac:dyDescent="0.3">
      <c r="A60" s="240"/>
      <c r="B60" s="240"/>
      <c r="C60" s="240"/>
      <c r="D60" s="240"/>
      <c r="E60" s="240"/>
      <c r="F60" s="240"/>
      <c r="G60" s="240"/>
      <c r="H60" s="240"/>
      <c r="Y60" s="240"/>
      <c r="Z60" s="240"/>
      <c r="AA60" s="240"/>
      <c r="AB60" s="240"/>
      <c r="AC60" s="240"/>
      <c r="AD60" s="240"/>
    </row>
    <row r="61" spans="1:30" x14ac:dyDescent="0.3">
      <c r="A61" s="240"/>
      <c r="B61" s="240"/>
      <c r="C61" s="240"/>
      <c r="D61" s="240"/>
      <c r="E61" s="240"/>
      <c r="F61" s="240"/>
      <c r="G61" s="240"/>
      <c r="H61" s="240"/>
      <c r="Y61" s="240"/>
      <c r="Z61" s="240"/>
      <c r="AA61" s="240"/>
      <c r="AB61" s="240"/>
      <c r="AC61" s="240"/>
      <c r="AD61" s="240"/>
    </row>
    <row r="62" spans="1:30" x14ac:dyDescent="0.3">
      <c r="A62" s="240"/>
      <c r="B62" s="240"/>
      <c r="C62" s="240"/>
      <c r="D62" s="240"/>
      <c r="E62" s="240"/>
      <c r="F62" s="240"/>
      <c r="G62" s="240"/>
      <c r="H62" s="240"/>
      <c r="Y62" s="240"/>
      <c r="Z62" s="240"/>
      <c r="AA62" s="240"/>
      <c r="AB62" s="240"/>
      <c r="AC62" s="240"/>
      <c r="AD62" s="240"/>
    </row>
    <row r="63" spans="1:30" x14ac:dyDescent="0.3">
      <c r="A63" s="240"/>
      <c r="B63" s="240"/>
      <c r="C63" s="240"/>
      <c r="D63" s="240"/>
      <c r="E63" s="240"/>
      <c r="F63" s="240"/>
      <c r="G63" s="240"/>
      <c r="H63" s="240"/>
      <c r="Y63" s="240"/>
      <c r="Z63" s="240"/>
      <c r="AA63" s="240"/>
      <c r="AB63" s="240"/>
      <c r="AC63" s="240"/>
      <c r="AD63" s="240"/>
    </row>
    <row r="64" spans="1:30" x14ac:dyDescent="0.3">
      <c r="A64" s="240"/>
      <c r="B64" s="240"/>
      <c r="C64" s="240"/>
      <c r="D64" s="240"/>
      <c r="E64" s="240"/>
      <c r="F64" s="240"/>
      <c r="G64" s="240"/>
      <c r="H64" s="240"/>
      <c r="Y64" s="240"/>
      <c r="Z64" s="240"/>
      <c r="AA64" s="240"/>
      <c r="AB64" s="240"/>
      <c r="AC64" s="240"/>
      <c r="AD64" s="240"/>
    </row>
    <row r="65" spans="1:30" x14ac:dyDescent="0.3">
      <c r="A65" s="240"/>
      <c r="B65" s="240"/>
      <c r="C65" s="240"/>
      <c r="D65" s="240"/>
      <c r="E65" s="240"/>
      <c r="F65" s="240"/>
      <c r="G65" s="240"/>
      <c r="H65" s="240"/>
      <c r="Y65" s="240"/>
      <c r="Z65" s="240"/>
      <c r="AA65" s="240"/>
      <c r="AB65" s="240"/>
      <c r="AC65" s="240"/>
      <c r="AD65" s="240"/>
    </row>
    <row r="66" spans="1:30" x14ac:dyDescent="0.3">
      <c r="A66" s="240"/>
      <c r="B66" s="240"/>
      <c r="C66" s="240"/>
      <c r="D66" s="240"/>
      <c r="E66" s="240"/>
      <c r="F66" s="240"/>
      <c r="G66" s="240"/>
      <c r="H66" s="240"/>
      <c r="Y66" s="240"/>
      <c r="Z66" s="240"/>
      <c r="AA66" s="240"/>
      <c r="AB66" s="240"/>
      <c r="AC66" s="240"/>
      <c r="AD66" s="240"/>
    </row>
    <row r="67" spans="1:30" x14ac:dyDescent="0.3">
      <c r="A67" s="240"/>
      <c r="B67" s="240"/>
      <c r="C67" s="240"/>
      <c r="D67" s="240"/>
      <c r="E67" s="240"/>
      <c r="F67" s="240"/>
      <c r="G67" s="240"/>
      <c r="H67" s="240"/>
      <c r="Y67" s="240"/>
      <c r="Z67" s="240"/>
      <c r="AA67" s="240"/>
      <c r="AB67" s="240"/>
      <c r="AC67" s="240"/>
      <c r="AD67" s="240"/>
    </row>
    <row r="68" spans="1:30" x14ac:dyDescent="0.3">
      <c r="A68" s="240"/>
      <c r="B68" s="240"/>
      <c r="C68" s="240"/>
      <c r="D68" s="240"/>
      <c r="E68" s="240"/>
      <c r="F68" s="240"/>
      <c r="G68" s="240"/>
      <c r="H68" s="240"/>
      <c r="Y68" s="240"/>
      <c r="Z68" s="240"/>
      <c r="AA68" s="240"/>
      <c r="AB68" s="240"/>
      <c r="AC68" s="240"/>
      <c r="AD68" s="240"/>
    </row>
    <row r="69" spans="1:30" x14ac:dyDescent="0.3">
      <c r="A69" s="240"/>
      <c r="B69" s="240"/>
      <c r="C69" s="240"/>
      <c r="D69" s="240"/>
      <c r="E69" s="240"/>
      <c r="F69" s="240"/>
      <c r="G69" s="240"/>
      <c r="H69" s="240"/>
      <c r="Y69" s="240"/>
      <c r="Z69" s="240"/>
      <c r="AA69" s="240"/>
      <c r="AB69" s="240"/>
      <c r="AC69" s="240"/>
      <c r="AD69" s="240"/>
    </row>
    <row r="70" spans="1:30" x14ac:dyDescent="0.3">
      <c r="A70" s="240"/>
      <c r="B70" s="240"/>
      <c r="C70" s="240"/>
      <c r="D70" s="240"/>
      <c r="E70" s="240"/>
      <c r="F70" s="240"/>
      <c r="G70" s="240"/>
      <c r="H70" s="240"/>
      <c r="Y70" s="240"/>
      <c r="Z70" s="240"/>
      <c r="AA70" s="240"/>
      <c r="AB70" s="240"/>
      <c r="AC70" s="240"/>
      <c r="AD70" s="240"/>
    </row>
    <row r="71" spans="1:30" x14ac:dyDescent="0.3">
      <c r="A71" s="240"/>
      <c r="B71" s="240"/>
      <c r="C71" s="240"/>
      <c r="D71" s="240"/>
      <c r="E71" s="240"/>
      <c r="F71" s="240"/>
      <c r="G71" s="240"/>
      <c r="H71" s="240"/>
      <c r="Y71" s="240"/>
      <c r="Z71" s="240"/>
      <c r="AA71" s="240"/>
      <c r="AB71" s="240"/>
      <c r="AC71" s="240"/>
      <c r="AD71" s="240"/>
    </row>
    <row r="72" spans="1:30" x14ac:dyDescent="0.3">
      <c r="A72" s="240"/>
      <c r="B72" s="240"/>
      <c r="C72" s="240"/>
      <c r="D72" s="240"/>
      <c r="E72" s="240"/>
      <c r="F72" s="240"/>
      <c r="G72" s="240"/>
      <c r="H72" s="240"/>
      <c r="Y72" s="240"/>
      <c r="Z72" s="240"/>
      <c r="AA72" s="240"/>
      <c r="AB72" s="240"/>
      <c r="AC72" s="240"/>
      <c r="AD72" s="240"/>
    </row>
    <row r="73" spans="1:30" x14ac:dyDescent="0.3">
      <c r="A73" s="240"/>
      <c r="B73" s="240"/>
      <c r="C73" s="240"/>
      <c r="D73" s="240"/>
      <c r="E73" s="240"/>
      <c r="F73" s="240"/>
      <c r="G73" s="240"/>
      <c r="H73" s="240"/>
      <c r="Y73" s="240"/>
      <c r="Z73" s="240"/>
      <c r="AA73" s="240"/>
      <c r="AB73" s="240"/>
      <c r="AC73" s="240"/>
      <c r="AD73" s="240"/>
    </row>
    <row r="74" spans="1:30" x14ac:dyDescent="0.3">
      <c r="A74" s="240"/>
      <c r="B74" s="240"/>
      <c r="C74" s="240"/>
      <c r="D74" s="240"/>
      <c r="E74" s="240"/>
      <c r="F74" s="240"/>
      <c r="G74" s="240"/>
      <c r="H74" s="240"/>
      <c r="Y74" s="240"/>
      <c r="Z74" s="240"/>
      <c r="AA74" s="240"/>
      <c r="AB74" s="240"/>
      <c r="AC74" s="240"/>
      <c r="AD74" s="240"/>
    </row>
    <row r="75" spans="1:30" x14ac:dyDescent="0.3">
      <c r="A75" s="240"/>
      <c r="B75" s="240"/>
      <c r="C75" s="240"/>
      <c r="D75" s="240"/>
      <c r="E75" s="240"/>
      <c r="F75" s="240"/>
      <c r="G75" s="240"/>
      <c r="H75" s="240"/>
      <c r="Y75" s="240"/>
      <c r="Z75" s="240"/>
      <c r="AA75" s="240"/>
      <c r="AB75" s="240"/>
      <c r="AC75" s="240"/>
      <c r="AD75" s="240"/>
    </row>
    <row r="76" spans="1:30" x14ac:dyDescent="0.3">
      <c r="A76" s="240"/>
      <c r="B76" s="240"/>
      <c r="C76" s="240"/>
      <c r="D76" s="240"/>
      <c r="E76" s="240"/>
      <c r="F76" s="240"/>
      <c r="G76" s="240"/>
      <c r="H76" s="240"/>
      <c r="Y76" s="240"/>
      <c r="Z76" s="240"/>
      <c r="AA76" s="240"/>
      <c r="AB76" s="240"/>
      <c r="AC76" s="240"/>
      <c r="AD76" s="240"/>
    </row>
    <row r="77" spans="1:30" x14ac:dyDescent="0.3">
      <c r="A77" s="240"/>
      <c r="B77" s="240"/>
      <c r="C77" s="240"/>
      <c r="D77" s="240"/>
      <c r="E77" s="240"/>
      <c r="F77" s="240"/>
      <c r="G77" s="240"/>
      <c r="H77" s="240"/>
      <c r="Y77" s="240"/>
      <c r="Z77" s="240"/>
      <c r="AA77" s="240"/>
      <c r="AB77" s="240"/>
      <c r="AC77" s="240"/>
      <c r="AD77" s="240"/>
    </row>
    <row r="78" spans="1:30" x14ac:dyDescent="0.3">
      <c r="A78" s="240"/>
      <c r="B78" s="240"/>
      <c r="C78" s="240"/>
      <c r="D78" s="240"/>
      <c r="E78" s="240"/>
      <c r="F78" s="240"/>
      <c r="G78" s="240"/>
      <c r="H78" s="240"/>
      <c r="Y78" s="240"/>
      <c r="Z78" s="240"/>
      <c r="AA78" s="240"/>
      <c r="AB78" s="240"/>
      <c r="AC78" s="240"/>
      <c r="AD78" s="240"/>
    </row>
    <row r="79" spans="1:30" x14ac:dyDescent="0.3">
      <c r="A79" s="240"/>
      <c r="B79" s="240"/>
      <c r="C79" s="240"/>
      <c r="D79" s="240"/>
      <c r="E79" s="240"/>
      <c r="F79" s="240"/>
      <c r="G79" s="240"/>
      <c r="H79" s="240"/>
      <c r="Y79" s="240"/>
      <c r="Z79" s="240"/>
      <c r="AA79" s="240"/>
      <c r="AB79" s="240"/>
      <c r="AC79" s="240"/>
      <c r="AD79" s="240"/>
    </row>
    <row r="80" spans="1:30" x14ac:dyDescent="0.3">
      <c r="A80" s="240"/>
      <c r="B80" s="240"/>
      <c r="C80" s="240"/>
      <c r="D80" s="240"/>
      <c r="E80" s="240"/>
      <c r="F80" s="240"/>
      <c r="G80" s="240"/>
      <c r="H80" s="240"/>
      <c r="Y80" s="240"/>
      <c r="Z80" s="240"/>
      <c r="AA80" s="240"/>
      <c r="AB80" s="240"/>
      <c r="AC80" s="240"/>
      <c r="AD80" s="240"/>
    </row>
    <row r="81" spans="1:30" x14ac:dyDescent="0.3">
      <c r="A81" s="240"/>
      <c r="B81" s="240"/>
      <c r="C81" s="240"/>
      <c r="D81" s="240"/>
      <c r="E81" s="240"/>
      <c r="F81" s="240"/>
      <c r="G81" s="240"/>
      <c r="H81" s="240"/>
      <c r="Y81" s="240"/>
      <c r="Z81" s="240"/>
      <c r="AA81" s="240"/>
      <c r="AB81" s="240"/>
      <c r="AC81" s="240"/>
      <c r="AD81" s="240"/>
    </row>
    <row r="82" spans="1:30" x14ac:dyDescent="0.3">
      <c r="A82" s="240"/>
      <c r="B82" s="240"/>
      <c r="C82" s="240"/>
      <c r="D82" s="240"/>
      <c r="E82" s="240"/>
      <c r="F82" s="240"/>
      <c r="G82" s="240"/>
      <c r="H82" s="240"/>
      <c r="Y82" s="240"/>
      <c r="Z82" s="240"/>
      <c r="AA82" s="240"/>
      <c r="AB82" s="240"/>
      <c r="AC82" s="240"/>
      <c r="AD82" s="240"/>
    </row>
    <row r="83" spans="1:30" x14ac:dyDescent="0.3">
      <c r="A83" s="240"/>
      <c r="B83" s="240"/>
      <c r="C83" s="240"/>
      <c r="D83" s="240"/>
      <c r="E83" s="240"/>
      <c r="F83" s="240"/>
      <c r="G83" s="240"/>
      <c r="H83" s="240"/>
      <c r="Y83" s="240"/>
      <c r="Z83" s="240"/>
      <c r="AA83" s="240"/>
      <c r="AB83" s="240"/>
      <c r="AC83" s="240"/>
      <c r="AD83" s="240"/>
    </row>
    <row r="84" spans="1:30" x14ac:dyDescent="0.3">
      <c r="A84" s="240"/>
      <c r="B84" s="240"/>
      <c r="C84" s="240"/>
      <c r="D84" s="240"/>
      <c r="E84" s="240"/>
      <c r="F84" s="240"/>
      <c r="G84" s="240"/>
      <c r="H84" s="240"/>
      <c r="Y84" s="240"/>
      <c r="Z84" s="240"/>
      <c r="AA84" s="240"/>
      <c r="AB84" s="240"/>
      <c r="AC84" s="240"/>
      <c r="AD84" s="240"/>
    </row>
    <row r="85" spans="1:30" x14ac:dyDescent="0.3">
      <c r="A85" s="240"/>
      <c r="B85" s="240"/>
      <c r="C85" s="240"/>
      <c r="D85" s="240"/>
      <c r="E85" s="240"/>
      <c r="F85" s="240"/>
      <c r="G85" s="240"/>
      <c r="H85" s="240"/>
      <c r="Y85" s="240"/>
      <c r="Z85" s="240"/>
      <c r="AA85" s="240"/>
      <c r="AB85" s="240"/>
      <c r="AC85" s="240"/>
      <c r="AD85" s="240"/>
    </row>
    <row r="86" spans="1:30" x14ac:dyDescent="0.3">
      <c r="A86" s="240"/>
      <c r="B86" s="240"/>
      <c r="C86" s="240"/>
      <c r="D86" s="240"/>
      <c r="E86" s="240"/>
      <c r="F86" s="240"/>
      <c r="G86" s="240"/>
      <c r="H86" s="240"/>
      <c r="Y86" s="240"/>
      <c r="Z86" s="240"/>
      <c r="AA86" s="240"/>
      <c r="AB86" s="240"/>
      <c r="AC86" s="240"/>
      <c r="AD86" s="240"/>
    </row>
    <row r="87" spans="1:30" x14ac:dyDescent="0.3">
      <c r="A87" s="240"/>
      <c r="B87" s="240"/>
      <c r="C87" s="240"/>
      <c r="D87" s="240"/>
      <c r="E87" s="240"/>
      <c r="F87" s="240"/>
      <c r="G87" s="240"/>
      <c r="H87" s="240"/>
      <c r="Y87" s="240"/>
      <c r="Z87" s="240"/>
      <c r="AA87" s="240"/>
      <c r="AB87" s="240"/>
      <c r="AC87" s="240"/>
      <c r="AD87" s="240"/>
    </row>
    <row r="88" spans="1:30" x14ac:dyDescent="0.3">
      <c r="A88" s="240"/>
      <c r="B88" s="240"/>
      <c r="C88" s="240"/>
      <c r="D88" s="240"/>
      <c r="E88" s="240"/>
      <c r="F88" s="240"/>
      <c r="G88" s="240"/>
      <c r="H88" s="240"/>
      <c r="Y88" s="240"/>
      <c r="Z88" s="240"/>
      <c r="AA88" s="240"/>
      <c r="AB88" s="240"/>
      <c r="AC88" s="240"/>
      <c r="AD88" s="240"/>
    </row>
    <row r="89" spans="1:30" x14ac:dyDescent="0.3">
      <c r="A89" s="240"/>
      <c r="B89" s="240"/>
      <c r="C89" s="240"/>
      <c r="D89" s="240"/>
      <c r="E89" s="240"/>
      <c r="F89" s="240"/>
      <c r="G89" s="240"/>
      <c r="H89" s="240"/>
      <c r="Y89" s="240"/>
      <c r="Z89" s="240"/>
      <c r="AA89" s="240"/>
      <c r="AB89" s="240"/>
      <c r="AC89" s="240"/>
      <c r="AD89" s="240"/>
    </row>
    <row r="90" spans="1:30" x14ac:dyDescent="0.3">
      <c r="A90" s="240"/>
      <c r="B90" s="240"/>
      <c r="C90" s="240"/>
      <c r="D90" s="240"/>
      <c r="E90" s="240"/>
      <c r="F90" s="240"/>
      <c r="G90" s="240"/>
      <c r="H90" s="240"/>
      <c r="Y90" s="240"/>
      <c r="Z90" s="240"/>
      <c r="AA90" s="240"/>
      <c r="AB90" s="240"/>
      <c r="AC90" s="240"/>
      <c r="AD90" s="240"/>
    </row>
    <row r="91" spans="1:30" x14ac:dyDescent="0.3">
      <c r="A91" s="240"/>
      <c r="B91" s="240"/>
      <c r="C91" s="240"/>
      <c r="D91" s="240"/>
      <c r="E91" s="240"/>
      <c r="F91" s="240"/>
      <c r="G91" s="240"/>
      <c r="H91" s="240"/>
      <c r="Y91" s="240"/>
      <c r="Z91" s="240"/>
      <c r="AA91" s="240"/>
      <c r="AB91" s="240"/>
      <c r="AC91" s="240"/>
      <c r="AD91" s="240"/>
    </row>
    <row r="92" spans="1:30" x14ac:dyDescent="0.3">
      <c r="A92" s="240"/>
      <c r="B92" s="240"/>
      <c r="C92" s="240"/>
      <c r="D92" s="240"/>
      <c r="E92" s="240"/>
      <c r="F92" s="240"/>
      <c r="G92" s="240"/>
      <c r="H92" s="240"/>
      <c r="Y92" s="240"/>
      <c r="Z92" s="240"/>
      <c r="AA92" s="240"/>
      <c r="AB92" s="240"/>
      <c r="AC92" s="240"/>
      <c r="AD92" s="240"/>
    </row>
    <row r="93" spans="1:30" x14ac:dyDescent="0.3">
      <c r="A93" s="240"/>
      <c r="B93" s="240"/>
      <c r="C93" s="240"/>
      <c r="D93" s="240"/>
      <c r="E93" s="240"/>
      <c r="F93" s="240"/>
      <c r="G93" s="240"/>
      <c r="H93" s="240"/>
      <c r="Y93" s="240"/>
      <c r="Z93" s="240"/>
      <c r="AA93" s="240"/>
      <c r="AB93" s="240"/>
      <c r="AC93" s="240"/>
      <c r="AD93" s="240"/>
    </row>
    <row r="94" spans="1:30" x14ac:dyDescent="0.3">
      <c r="A94" s="240"/>
      <c r="B94" s="240"/>
      <c r="C94" s="240"/>
      <c r="D94" s="240"/>
      <c r="E94" s="240"/>
      <c r="F94" s="240"/>
      <c r="G94" s="240"/>
      <c r="H94" s="240"/>
      <c r="Y94" s="240"/>
      <c r="Z94" s="240"/>
      <c r="AA94" s="240"/>
      <c r="AB94" s="240"/>
      <c r="AC94" s="240"/>
      <c r="AD94" s="240"/>
    </row>
    <row r="95" spans="1:30" x14ac:dyDescent="0.3">
      <c r="A95" s="240"/>
      <c r="B95" s="240"/>
      <c r="C95" s="240"/>
      <c r="D95" s="240"/>
      <c r="E95" s="240"/>
      <c r="F95" s="240"/>
      <c r="G95" s="240"/>
      <c r="H95" s="240"/>
      <c r="Y95" s="240"/>
      <c r="Z95" s="240"/>
      <c r="AA95" s="240"/>
      <c r="AB95" s="240"/>
      <c r="AC95" s="240"/>
      <c r="AD95" s="240"/>
    </row>
    <row r="96" spans="1:30" x14ac:dyDescent="0.3">
      <c r="A96" s="240"/>
      <c r="B96" s="240"/>
      <c r="C96" s="240"/>
      <c r="D96" s="240"/>
      <c r="E96" s="240"/>
      <c r="F96" s="240"/>
      <c r="G96" s="240"/>
      <c r="H96" s="240"/>
      <c r="Y96" s="240"/>
      <c r="Z96" s="240"/>
      <c r="AA96" s="240"/>
      <c r="AB96" s="240"/>
      <c r="AC96" s="240"/>
      <c r="AD96" s="240"/>
    </row>
    <row r="97" spans="1:30" x14ac:dyDescent="0.3">
      <c r="A97" s="240"/>
      <c r="B97" s="240"/>
      <c r="C97" s="240"/>
      <c r="D97" s="240"/>
      <c r="E97" s="240"/>
      <c r="F97" s="240"/>
      <c r="G97" s="240"/>
      <c r="H97" s="240"/>
      <c r="Y97" s="240"/>
      <c r="Z97" s="240"/>
      <c r="AA97" s="240"/>
      <c r="AB97" s="240"/>
      <c r="AC97" s="240"/>
      <c r="AD97" s="240"/>
    </row>
    <row r="98" spans="1:30" x14ac:dyDescent="0.3">
      <c r="A98" s="240"/>
      <c r="B98" s="240"/>
      <c r="C98" s="240"/>
      <c r="D98" s="240"/>
      <c r="E98" s="240"/>
      <c r="F98" s="240"/>
      <c r="G98" s="240"/>
      <c r="H98" s="240"/>
      <c r="Y98" s="240"/>
      <c r="Z98" s="240"/>
      <c r="AA98" s="240"/>
      <c r="AB98" s="240"/>
      <c r="AC98" s="240"/>
      <c r="AD98" s="240"/>
    </row>
    <row r="99" spans="1:30" x14ac:dyDescent="0.3">
      <c r="A99" s="240"/>
      <c r="B99" s="240"/>
      <c r="C99" s="240"/>
      <c r="D99" s="240"/>
      <c r="E99" s="240"/>
      <c r="F99" s="240"/>
      <c r="G99" s="240"/>
      <c r="H99" s="240"/>
      <c r="Y99" s="240"/>
      <c r="Z99" s="240"/>
      <c r="AA99" s="240"/>
      <c r="AB99" s="240"/>
      <c r="AC99" s="240"/>
      <c r="AD99" s="240"/>
    </row>
    <row r="100" spans="1:30" x14ac:dyDescent="0.3">
      <c r="A100" s="240"/>
      <c r="B100" s="240"/>
      <c r="C100" s="240"/>
      <c r="D100" s="240"/>
      <c r="E100" s="240"/>
      <c r="F100" s="240"/>
      <c r="G100" s="240"/>
      <c r="H100" s="240"/>
      <c r="Y100" s="240"/>
      <c r="Z100" s="240"/>
      <c r="AA100" s="240"/>
      <c r="AB100" s="240"/>
      <c r="AC100" s="240"/>
      <c r="AD100" s="240"/>
    </row>
    <row r="101" spans="1:30" x14ac:dyDescent="0.3">
      <c r="A101" s="240"/>
      <c r="B101" s="240"/>
      <c r="C101" s="240"/>
      <c r="D101" s="240"/>
      <c r="E101" s="240"/>
      <c r="F101" s="240"/>
      <c r="G101" s="240"/>
      <c r="H101" s="240"/>
      <c r="Y101" s="240"/>
      <c r="Z101" s="240"/>
      <c r="AA101" s="240"/>
      <c r="AB101" s="240"/>
      <c r="AC101" s="240"/>
      <c r="AD101" s="240"/>
    </row>
    <row r="102" spans="1:30" x14ac:dyDescent="0.3">
      <c r="A102" s="240"/>
      <c r="B102" s="240"/>
      <c r="C102" s="240"/>
      <c r="D102" s="240"/>
      <c r="E102" s="240"/>
      <c r="F102" s="240"/>
      <c r="G102" s="240"/>
      <c r="H102" s="240"/>
      <c r="Y102" s="240"/>
      <c r="Z102" s="240"/>
      <c r="AA102" s="240"/>
      <c r="AB102" s="240"/>
      <c r="AC102" s="240"/>
      <c r="AD102" s="240"/>
    </row>
    <row r="103" spans="1:30" x14ac:dyDescent="0.3">
      <c r="A103" s="240"/>
      <c r="B103" s="240"/>
      <c r="C103" s="240"/>
      <c r="D103" s="240"/>
      <c r="E103" s="240"/>
      <c r="F103" s="240"/>
      <c r="G103" s="240"/>
      <c r="H103" s="240"/>
      <c r="Y103" s="240"/>
      <c r="Z103" s="240"/>
      <c r="AA103" s="240"/>
      <c r="AB103" s="240"/>
      <c r="AC103" s="240"/>
      <c r="AD103" s="240"/>
    </row>
    <row r="104" spans="1:30" x14ac:dyDescent="0.3">
      <c r="A104" s="240"/>
      <c r="B104" s="240"/>
      <c r="C104" s="240"/>
      <c r="D104" s="240"/>
      <c r="E104" s="240"/>
      <c r="F104" s="240"/>
      <c r="G104" s="240"/>
      <c r="H104" s="240"/>
      <c r="Y104" s="240"/>
      <c r="Z104" s="240"/>
      <c r="AA104" s="240"/>
      <c r="AB104" s="240"/>
      <c r="AC104" s="240"/>
      <c r="AD104" s="240"/>
    </row>
    <row r="105" spans="1:30" x14ac:dyDescent="0.3">
      <c r="A105" s="240"/>
      <c r="B105" s="240"/>
      <c r="C105" s="240"/>
      <c r="D105" s="240"/>
      <c r="E105" s="240"/>
      <c r="F105" s="240"/>
      <c r="G105" s="240"/>
      <c r="H105" s="240"/>
      <c r="Y105" s="240"/>
      <c r="Z105" s="240"/>
      <c r="AA105" s="240"/>
      <c r="AB105" s="240"/>
      <c r="AC105" s="240"/>
      <c r="AD105" s="240"/>
    </row>
    <row r="106" spans="1:30" x14ac:dyDescent="0.3">
      <c r="A106" s="240"/>
      <c r="B106" s="240"/>
      <c r="C106" s="240"/>
      <c r="D106" s="240"/>
      <c r="E106" s="240"/>
      <c r="F106" s="240"/>
      <c r="G106" s="240"/>
      <c r="H106" s="240"/>
      <c r="Y106" s="240"/>
      <c r="Z106" s="240"/>
      <c r="AA106" s="240"/>
      <c r="AB106" s="240"/>
      <c r="AC106" s="240"/>
      <c r="AD106" s="240"/>
    </row>
    <row r="107" spans="1:30" x14ac:dyDescent="0.3">
      <c r="A107" s="240"/>
      <c r="B107" s="240"/>
      <c r="C107" s="240"/>
      <c r="D107" s="240"/>
      <c r="E107" s="240"/>
      <c r="F107" s="240"/>
      <c r="G107" s="240"/>
      <c r="H107" s="240"/>
      <c r="Y107" s="240"/>
      <c r="Z107" s="240"/>
      <c r="AA107" s="240"/>
      <c r="AB107" s="240"/>
      <c r="AC107" s="240"/>
      <c r="AD107" s="240"/>
    </row>
    <row r="108" spans="1:30" x14ac:dyDescent="0.3">
      <c r="A108" s="240"/>
      <c r="B108" s="240"/>
      <c r="C108" s="240"/>
      <c r="D108" s="240"/>
      <c r="E108" s="240"/>
      <c r="F108" s="240"/>
      <c r="G108" s="240"/>
      <c r="H108" s="240"/>
      <c r="Y108" s="240"/>
      <c r="Z108" s="240"/>
      <c r="AA108" s="240"/>
      <c r="AB108" s="240"/>
      <c r="AC108" s="240"/>
      <c r="AD108" s="240"/>
    </row>
    <row r="109" spans="1:30" x14ac:dyDescent="0.3">
      <c r="A109" s="240"/>
      <c r="B109" s="240"/>
      <c r="C109" s="240"/>
      <c r="D109" s="240"/>
      <c r="E109" s="240"/>
      <c r="F109" s="240"/>
      <c r="G109" s="240"/>
      <c r="H109" s="240"/>
      <c r="Y109" s="240"/>
      <c r="Z109" s="240"/>
      <c r="AA109" s="240"/>
      <c r="AB109" s="240"/>
      <c r="AC109" s="240"/>
      <c r="AD109" s="240"/>
    </row>
    <row r="110" spans="1:30" x14ac:dyDescent="0.3">
      <c r="A110" s="240"/>
      <c r="B110" s="240"/>
      <c r="C110" s="240"/>
      <c r="D110" s="240"/>
      <c r="E110" s="240"/>
      <c r="F110" s="240"/>
      <c r="G110" s="240"/>
      <c r="H110" s="240"/>
      <c r="Y110" s="240"/>
      <c r="Z110" s="240"/>
      <c r="AA110" s="240"/>
      <c r="AB110" s="240"/>
      <c r="AC110" s="240"/>
      <c r="AD110" s="240"/>
    </row>
    <row r="111" spans="1:30" x14ac:dyDescent="0.3">
      <c r="A111" s="240"/>
      <c r="B111" s="240"/>
      <c r="C111" s="240"/>
      <c r="D111" s="240"/>
      <c r="E111" s="240"/>
      <c r="F111" s="240"/>
      <c r="G111" s="240"/>
      <c r="H111" s="240"/>
      <c r="Y111" s="240"/>
      <c r="Z111" s="240"/>
      <c r="AA111" s="240"/>
      <c r="AB111" s="240"/>
      <c r="AC111" s="240"/>
      <c r="AD111" s="240"/>
    </row>
    <row r="112" spans="1:30" x14ac:dyDescent="0.3">
      <c r="A112" s="240"/>
      <c r="B112" s="240"/>
      <c r="C112" s="240"/>
      <c r="D112" s="240"/>
      <c r="E112" s="240"/>
      <c r="F112" s="240"/>
      <c r="G112" s="240"/>
      <c r="H112" s="240"/>
      <c r="Y112" s="240"/>
      <c r="Z112" s="240"/>
      <c r="AA112" s="240"/>
      <c r="AB112" s="240"/>
      <c r="AC112" s="240"/>
      <c r="AD112" s="240"/>
    </row>
    <row r="113" spans="1:30" x14ac:dyDescent="0.3">
      <c r="A113" s="240"/>
      <c r="B113" s="240"/>
      <c r="C113" s="240"/>
      <c r="D113" s="240"/>
      <c r="E113" s="240"/>
      <c r="F113" s="240"/>
      <c r="G113" s="240"/>
      <c r="H113" s="240"/>
      <c r="Y113" s="240"/>
      <c r="Z113" s="240"/>
      <c r="AA113" s="240"/>
      <c r="AB113" s="240"/>
      <c r="AC113" s="240"/>
      <c r="AD113" s="240"/>
    </row>
    <row r="114" spans="1:30" x14ac:dyDescent="0.3">
      <c r="A114" s="240"/>
      <c r="B114" s="240"/>
      <c r="C114" s="240"/>
      <c r="D114" s="240"/>
      <c r="E114" s="240"/>
      <c r="F114" s="240"/>
      <c r="G114" s="240"/>
      <c r="H114" s="240"/>
      <c r="Y114" s="240"/>
      <c r="Z114" s="240"/>
      <c r="AA114" s="240"/>
      <c r="AB114" s="240"/>
      <c r="AC114" s="240"/>
      <c r="AD114" s="240"/>
    </row>
    <row r="115" spans="1:30" x14ac:dyDescent="0.3">
      <c r="A115" s="240"/>
      <c r="B115" s="240"/>
      <c r="C115" s="240"/>
      <c r="D115" s="240"/>
      <c r="E115" s="240"/>
      <c r="F115" s="240"/>
      <c r="G115" s="240"/>
      <c r="H115" s="240"/>
      <c r="Y115" s="240"/>
      <c r="Z115" s="240"/>
      <c r="AA115" s="240"/>
      <c r="AB115" s="240"/>
      <c r="AC115" s="240"/>
      <c r="AD115" s="240"/>
    </row>
    <row r="116" spans="1:30" x14ac:dyDescent="0.3">
      <c r="A116" s="240"/>
      <c r="B116" s="240"/>
      <c r="C116" s="240"/>
      <c r="D116" s="240"/>
      <c r="E116" s="240"/>
      <c r="F116" s="240"/>
      <c r="G116" s="240"/>
      <c r="H116" s="240"/>
      <c r="Y116" s="240"/>
      <c r="Z116" s="240"/>
      <c r="AA116" s="240"/>
      <c r="AB116" s="240"/>
      <c r="AC116" s="240"/>
      <c r="AD116" s="240"/>
    </row>
    <row r="117" spans="1:30" x14ac:dyDescent="0.3">
      <c r="A117" s="240"/>
      <c r="B117" s="240"/>
      <c r="C117" s="240"/>
      <c r="D117" s="240"/>
      <c r="E117" s="240"/>
      <c r="F117" s="240"/>
      <c r="G117" s="240"/>
      <c r="H117" s="240"/>
      <c r="Y117" s="240"/>
      <c r="Z117" s="240"/>
      <c r="AA117" s="240"/>
      <c r="AB117" s="240"/>
      <c r="AC117" s="240"/>
      <c r="AD117" s="240"/>
    </row>
    <row r="118" spans="1:30" x14ac:dyDescent="0.3">
      <c r="A118" s="240"/>
      <c r="B118" s="240"/>
      <c r="C118" s="240"/>
      <c r="D118" s="240"/>
      <c r="E118" s="240"/>
      <c r="F118" s="240"/>
      <c r="G118" s="240"/>
      <c r="H118" s="240"/>
      <c r="Y118" s="240"/>
      <c r="Z118" s="240"/>
      <c r="AA118" s="240"/>
      <c r="AB118" s="240"/>
      <c r="AC118" s="240"/>
      <c r="AD118" s="240"/>
    </row>
    <row r="119" spans="1:30" x14ac:dyDescent="0.3">
      <c r="A119" s="240"/>
      <c r="B119" s="240"/>
      <c r="C119" s="240"/>
      <c r="D119" s="240"/>
      <c r="E119" s="240"/>
      <c r="F119" s="240"/>
      <c r="G119" s="240"/>
      <c r="H119" s="240"/>
      <c r="Y119" s="240"/>
      <c r="Z119" s="240"/>
      <c r="AA119" s="240"/>
      <c r="AB119" s="240"/>
      <c r="AC119" s="240"/>
      <c r="AD119" s="240"/>
    </row>
    <row r="120" spans="1:30" x14ac:dyDescent="0.3">
      <c r="A120" s="240"/>
      <c r="B120" s="240"/>
      <c r="C120" s="240"/>
      <c r="D120" s="240"/>
      <c r="E120" s="240"/>
      <c r="F120" s="240"/>
      <c r="G120" s="240"/>
      <c r="H120" s="240"/>
      <c r="Y120" s="240"/>
      <c r="Z120" s="240"/>
      <c r="AA120" s="240"/>
      <c r="AB120" s="240"/>
      <c r="AC120" s="240"/>
      <c r="AD120" s="240"/>
    </row>
    <row r="121" spans="1:30" x14ac:dyDescent="0.3">
      <c r="A121" s="240"/>
      <c r="B121" s="240"/>
      <c r="C121" s="240"/>
      <c r="D121" s="240"/>
      <c r="E121" s="240"/>
      <c r="F121" s="240"/>
      <c r="G121" s="240"/>
      <c r="H121" s="240"/>
      <c r="Y121" s="240"/>
      <c r="Z121" s="240"/>
      <c r="AA121" s="240"/>
      <c r="AB121" s="240"/>
      <c r="AC121" s="240"/>
      <c r="AD121" s="240"/>
    </row>
    <row r="122" spans="1:30" x14ac:dyDescent="0.3">
      <c r="A122" s="240"/>
      <c r="B122" s="240"/>
      <c r="C122" s="240"/>
      <c r="D122" s="240"/>
      <c r="E122" s="240"/>
      <c r="F122" s="240"/>
      <c r="G122" s="240"/>
      <c r="H122" s="240"/>
      <c r="Y122" s="240"/>
      <c r="Z122" s="240"/>
      <c r="AA122" s="240"/>
      <c r="AB122" s="240"/>
      <c r="AC122" s="240"/>
      <c r="AD122" s="240"/>
    </row>
    <row r="123" spans="1:30" x14ac:dyDescent="0.3">
      <c r="A123" s="240"/>
      <c r="B123" s="240"/>
      <c r="C123" s="240"/>
      <c r="D123" s="240"/>
      <c r="E123" s="240"/>
      <c r="F123" s="240"/>
      <c r="G123" s="240"/>
      <c r="H123" s="240"/>
      <c r="Y123" s="240"/>
      <c r="Z123" s="240"/>
      <c r="AA123" s="240"/>
      <c r="AB123" s="240"/>
      <c r="AC123" s="240"/>
      <c r="AD123" s="240"/>
    </row>
    <row r="124" spans="1:30" x14ac:dyDescent="0.3">
      <c r="A124" s="240"/>
      <c r="B124" s="240"/>
      <c r="C124" s="240"/>
      <c r="D124" s="240"/>
      <c r="E124" s="240"/>
      <c r="F124" s="240"/>
      <c r="G124" s="240"/>
      <c r="H124" s="240"/>
      <c r="Y124" s="240"/>
      <c r="Z124" s="240"/>
      <c r="AA124" s="240"/>
      <c r="AB124" s="240"/>
      <c r="AC124" s="240"/>
      <c r="AD124" s="240"/>
    </row>
    <row r="125" spans="1:30" x14ac:dyDescent="0.3">
      <c r="A125" s="240"/>
      <c r="B125" s="240"/>
      <c r="C125" s="240"/>
      <c r="D125" s="240"/>
      <c r="E125" s="240"/>
      <c r="F125" s="240"/>
      <c r="G125" s="240"/>
      <c r="H125" s="240"/>
      <c r="Y125" s="240"/>
      <c r="Z125" s="240"/>
      <c r="AA125" s="240"/>
      <c r="AB125" s="240"/>
      <c r="AC125" s="240"/>
      <c r="AD125" s="240"/>
    </row>
    <row r="126" spans="1:30" x14ac:dyDescent="0.3">
      <c r="A126" s="240"/>
      <c r="B126" s="240"/>
      <c r="C126" s="240"/>
      <c r="D126" s="240"/>
      <c r="E126" s="240"/>
      <c r="F126" s="240"/>
      <c r="G126" s="240"/>
      <c r="H126" s="240"/>
      <c r="Y126" s="240"/>
      <c r="Z126" s="240"/>
      <c r="AA126" s="240"/>
      <c r="AB126" s="240"/>
      <c r="AC126" s="240"/>
      <c r="AD126" s="240"/>
    </row>
    <row r="127" spans="1:30" x14ac:dyDescent="0.3">
      <c r="A127" s="240"/>
      <c r="B127" s="240"/>
      <c r="C127" s="240"/>
      <c r="D127" s="240"/>
      <c r="E127" s="240"/>
      <c r="F127" s="240"/>
      <c r="G127" s="240"/>
      <c r="H127" s="240"/>
      <c r="Y127" s="240"/>
      <c r="Z127" s="240"/>
      <c r="AA127" s="240"/>
      <c r="AB127" s="240"/>
      <c r="AC127" s="240"/>
      <c r="AD127" s="240"/>
    </row>
    <row r="128" spans="1:30" x14ac:dyDescent="0.3">
      <c r="A128" s="240"/>
      <c r="B128" s="240"/>
      <c r="C128" s="240"/>
      <c r="D128" s="240"/>
      <c r="E128" s="240"/>
      <c r="F128" s="240"/>
      <c r="G128" s="240"/>
      <c r="H128" s="240"/>
      <c r="Y128" s="240"/>
      <c r="Z128" s="240"/>
      <c r="AA128" s="240"/>
      <c r="AB128" s="240"/>
      <c r="AC128" s="240"/>
      <c r="AD128" s="240"/>
    </row>
    <row r="129" spans="1:30" x14ac:dyDescent="0.3">
      <c r="A129" s="240"/>
      <c r="B129" s="240"/>
      <c r="C129" s="240"/>
      <c r="D129" s="240"/>
      <c r="E129" s="240"/>
      <c r="F129" s="240"/>
      <c r="G129" s="240"/>
      <c r="H129" s="240"/>
      <c r="Y129" s="240"/>
      <c r="Z129" s="240"/>
      <c r="AA129" s="240"/>
      <c r="AB129" s="240"/>
      <c r="AC129" s="240"/>
      <c r="AD129" s="240"/>
    </row>
    <row r="130" spans="1:30" x14ac:dyDescent="0.3">
      <c r="A130" s="240"/>
      <c r="B130" s="240"/>
      <c r="C130" s="240"/>
      <c r="D130" s="240"/>
      <c r="E130" s="240"/>
      <c r="F130" s="240"/>
      <c r="G130" s="240"/>
      <c r="H130" s="240"/>
      <c r="Y130" s="240"/>
      <c r="Z130" s="240"/>
      <c r="AA130" s="240"/>
      <c r="AB130" s="240"/>
      <c r="AC130" s="240"/>
      <c r="AD130" s="240"/>
    </row>
    <row r="131" spans="1:30" x14ac:dyDescent="0.3">
      <c r="A131" s="240"/>
      <c r="B131" s="240"/>
      <c r="C131" s="240"/>
      <c r="D131" s="240"/>
      <c r="E131" s="240"/>
      <c r="F131" s="240"/>
      <c r="G131" s="240"/>
      <c r="H131" s="240"/>
      <c r="Y131" s="240"/>
      <c r="Z131" s="240"/>
      <c r="AA131" s="240"/>
      <c r="AB131" s="240"/>
      <c r="AC131" s="240"/>
      <c r="AD131" s="240"/>
    </row>
    <row r="132" spans="1:30" x14ac:dyDescent="0.3">
      <c r="A132" s="240"/>
      <c r="B132" s="240"/>
      <c r="C132" s="240"/>
      <c r="D132" s="240"/>
      <c r="E132" s="240"/>
      <c r="F132" s="240"/>
      <c r="G132" s="240"/>
      <c r="H132" s="240"/>
      <c r="Y132" s="240"/>
      <c r="Z132" s="240"/>
      <c r="AA132" s="240"/>
      <c r="AB132" s="240"/>
      <c r="AC132" s="240"/>
      <c r="AD132" s="240"/>
    </row>
    <row r="133" spans="1:30" x14ac:dyDescent="0.3">
      <c r="A133" s="240"/>
      <c r="B133" s="240"/>
      <c r="C133" s="240"/>
      <c r="D133" s="240"/>
      <c r="E133" s="240"/>
      <c r="F133" s="240"/>
      <c r="G133" s="240"/>
      <c r="H133" s="240"/>
      <c r="Y133" s="240"/>
      <c r="Z133" s="240"/>
      <c r="AA133" s="240"/>
      <c r="AB133" s="240"/>
      <c r="AC133" s="240"/>
      <c r="AD133" s="240"/>
    </row>
    <row r="134" spans="1:30" x14ac:dyDescent="0.3">
      <c r="A134" s="240"/>
      <c r="B134" s="240"/>
      <c r="C134" s="240"/>
      <c r="D134" s="240"/>
      <c r="E134" s="240"/>
      <c r="F134" s="240"/>
      <c r="G134" s="240"/>
      <c r="H134" s="240"/>
      <c r="Y134" s="240"/>
      <c r="Z134" s="240"/>
      <c r="AA134" s="240"/>
      <c r="AB134" s="240"/>
      <c r="AC134" s="240"/>
      <c r="AD134" s="240"/>
    </row>
    <row r="135" spans="1:30" x14ac:dyDescent="0.3">
      <c r="A135" s="240"/>
      <c r="B135" s="240"/>
      <c r="C135" s="240"/>
      <c r="D135" s="240"/>
      <c r="E135" s="240"/>
      <c r="F135" s="240"/>
      <c r="G135" s="240"/>
      <c r="H135" s="240"/>
      <c r="Y135" s="240"/>
      <c r="Z135" s="240"/>
      <c r="AA135" s="240"/>
      <c r="AB135" s="240"/>
      <c r="AC135" s="240"/>
      <c r="AD135" s="240"/>
    </row>
    <row r="136" spans="1:30" x14ac:dyDescent="0.3">
      <c r="A136" s="240"/>
      <c r="B136" s="240"/>
      <c r="C136" s="240"/>
      <c r="D136" s="240"/>
      <c r="E136" s="240"/>
      <c r="F136" s="240"/>
      <c r="G136" s="240"/>
      <c r="H136" s="240"/>
      <c r="Y136" s="240"/>
      <c r="Z136" s="240"/>
      <c r="AA136" s="240"/>
      <c r="AB136" s="240"/>
      <c r="AC136" s="240"/>
      <c r="AD136" s="240"/>
    </row>
    <row r="137" spans="1:30" x14ac:dyDescent="0.3">
      <c r="A137" s="240"/>
      <c r="B137" s="240"/>
      <c r="C137" s="240"/>
      <c r="D137" s="240"/>
      <c r="E137" s="240"/>
      <c r="F137" s="240"/>
      <c r="G137" s="240"/>
      <c r="H137" s="240"/>
      <c r="Y137" s="240"/>
      <c r="Z137" s="240"/>
      <c r="AA137" s="240"/>
      <c r="AB137" s="240"/>
      <c r="AC137" s="240"/>
      <c r="AD137" s="240"/>
    </row>
    <row r="138" spans="1:30" x14ac:dyDescent="0.3">
      <c r="A138" s="240"/>
      <c r="B138" s="240"/>
      <c r="C138" s="240"/>
      <c r="D138" s="240"/>
      <c r="E138" s="240"/>
      <c r="F138" s="240"/>
      <c r="G138" s="240"/>
      <c r="H138" s="240"/>
      <c r="Y138" s="240"/>
      <c r="Z138" s="240"/>
      <c r="AA138" s="240"/>
      <c r="AB138" s="240"/>
      <c r="AC138" s="240"/>
      <c r="AD138" s="240"/>
    </row>
    <row r="139" spans="1:30" x14ac:dyDescent="0.3">
      <c r="A139" s="240"/>
      <c r="B139" s="240"/>
      <c r="C139" s="240"/>
      <c r="D139" s="240"/>
      <c r="E139" s="240"/>
      <c r="F139" s="240"/>
      <c r="G139" s="240"/>
      <c r="H139" s="240"/>
      <c r="Y139" s="240"/>
      <c r="Z139" s="240"/>
      <c r="AA139" s="240"/>
      <c r="AB139" s="240"/>
      <c r="AC139" s="240"/>
      <c r="AD139" s="240"/>
    </row>
    <row r="140" spans="1:30" x14ac:dyDescent="0.3">
      <c r="A140" s="240"/>
      <c r="B140" s="240"/>
      <c r="C140" s="240"/>
      <c r="D140" s="240"/>
      <c r="E140" s="240"/>
      <c r="F140" s="240"/>
      <c r="G140" s="240"/>
      <c r="H140" s="240"/>
      <c r="Y140" s="240"/>
      <c r="Z140" s="240"/>
      <c r="AA140" s="240"/>
      <c r="AB140" s="240"/>
      <c r="AC140" s="240"/>
      <c r="AD140" s="240"/>
    </row>
    <row r="141" spans="1:30" x14ac:dyDescent="0.3">
      <c r="A141" s="240"/>
      <c r="B141" s="240"/>
      <c r="C141" s="240"/>
      <c r="D141" s="240"/>
      <c r="E141" s="240"/>
      <c r="F141" s="240"/>
      <c r="G141" s="240"/>
      <c r="H141" s="240"/>
      <c r="Y141" s="240"/>
      <c r="Z141" s="240"/>
      <c r="AA141" s="240"/>
      <c r="AB141" s="240"/>
      <c r="AC141" s="240"/>
      <c r="AD141" s="240"/>
    </row>
    <row r="142" spans="1:30" x14ac:dyDescent="0.3">
      <c r="A142" s="240"/>
      <c r="B142" s="240"/>
      <c r="C142" s="240"/>
      <c r="D142" s="240"/>
      <c r="E142" s="240"/>
      <c r="F142" s="240"/>
      <c r="G142" s="240"/>
      <c r="H142" s="240"/>
      <c r="Y142" s="240"/>
      <c r="Z142" s="240"/>
      <c r="AA142" s="240"/>
      <c r="AB142" s="240"/>
      <c r="AC142" s="240"/>
      <c r="AD142" s="240"/>
    </row>
    <row r="143" spans="1:30" x14ac:dyDescent="0.3">
      <c r="A143" s="240"/>
      <c r="B143" s="240"/>
      <c r="C143" s="240"/>
      <c r="D143" s="240"/>
      <c r="E143" s="240"/>
      <c r="F143" s="240"/>
      <c r="G143" s="240"/>
      <c r="H143" s="240"/>
      <c r="Y143" s="240"/>
      <c r="Z143" s="240"/>
      <c r="AA143" s="240"/>
      <c r="AB143" s="240"/>
      <c r="AC143" s="240"/>
      <c r="AD143" s="240"/>
    </row>
    <row r="144" spans="1:30" x14ac:dyDescent="0.3">
      <c r="A144" s="240"/>
      <c r="B144" s="240"/>
      <c r="C144" s="240"/>
      <c r="D144" s="240"/>
      <c r="E144" s="240"/>
      <c r="F144" s="240"/>
      <c r="G144" s="240"/>
      <c r="H144" s="240"/>
      <c r="Y144" s="240"/>
      <c r="Z144" s="240"/>
      <c r="AA144" s="240"/>
      <c r="AB144" s="240"/>
      <c r="AC144" s="240"/>
      <c r="AD144" s="240"/>
    </row>
    <row r="145" spans="1:30" x14ac:dyDescent="0.3">
      <c r="A145" s="240"/>
      <c r="B145" s="240"/>
      <c r="C145" s="240"/>
      <c r="D145" s="240"/>
      <c r="E145" s="240"/>
      <c r="F145" s="240"/>
      <c r="G145" s="240"/>
      <c r="H145" s="240"/>
      <c r="Y145" s="240"/>
      <c r="Z145" s="240"/>
      <c r="AA145" s="240"/>
      <c r="AB145" s="240"/>
      <c r="AC145" s="240"/>
      <c r="AD145" s="240"/>
    </row>
    <row r="146" spans="1:30" x14ac:dyDescent="0.3">
      <c r="A146" s="240"/>
      <c r="B146" s="240"/>
      <c r="C146" s="240"/>
      <c r="D146" s="240"/>
      <c r="E146" s="240"/>
      <c r="F146" s="240"/>
      <c r="G146" s="240"/>
      <c r="H146" s="240"/>
      <c r="Y146" s="240"/>
      <c r="Z146" s="240"/>
      <c r="AA146" s="240"/>
      <c r="AB146" s="240"/>
      <c r="AC146" s="240"/>
      <c r="AD146" s="240"/>
    </row>
    <row r="147" spans="1:30" x14ac:dyDescent="0.3">
      <c r="A147" s="240"/>
      <c r="B147" s="240"/>
      <c r="C147" s="240"/>
      <c r="D147" s="240"/>
      <c r="E147" s="240"/>
      <c r="F147" s="240"/>
      <c r="G147" s="240"/>
      <c r="H147" s="240"/>
      <c r="Y147" s="240"/>
      <c r="Z147" s="240"/>
      <c r="AA147" s="240"/>
      <c r="AB147" s="240"/>
      <c r="AC147" s="240"/>
      <c r="AD147" s="240"/>
    </row>
    <row r="148" spans="1:30" x14ac:dyDescent="0.3">
      <c r="A148" s="240"/>
      <c r="B148" s="240"/>
      <c r="C148" s="240"/>
      <c r="D148" s="240"/>
      <c r="E148" s="240"/>
      <c r="F148" s="240"/>
      <c r="G148" s="240"/>
      <c r="H148" s="240"/>
      <c r="Y148" s="240"/>
      <c r="Z148" s="240"/>
      <c r="AA148" s="240"/>
      <c r="AB148" s="240"/>
      <c r="AC148" s="240"/>
      <c r="AD148" s="240"/>
    </row>
    <row r="149" spans="1:30" x14ac:dyDescent="0.3">
      <c r="A149" s="240"/>
      <c r="B149" s="240"/>
      <c r="C149" s="240"/>
      <c r="D149" s="240"/>
      <c r="E149" s="240"/>
      <c r="F149" s="240"/>
      <c r="G149" s="240"/>
      <c r="H149" s="240"/>
      <c r="Y149" s="240"/>
      <c r="Z149" s="240"/>
      <c r="AA149" s="240"/>
      <c r="AB149" s="240"/>
      <c r="AC149" s="240"/>
      <c r="AD149" s="240"/>
    </row>
    <row r="150" spans="1:30" x14ac:dyDescent="0.3">
      <c r="A150" s="240"/>
      <c r="B150" s="240"/>
      <c r="C150" s="240"/>
      <c r="D150" s="240"/>
      <c r="E150" s="240"/>
      <c r="F150" s="240"/>
      <c r="G150" s="240"/>
      <c r="H150" s="240"/>
      <c r="Y150" s="240"/>
      <c r="Z150" s="240"/>
      <c r="AA150" s="240"/>
      <c r="AB150" s="240"/>
      <c r="AC150" s="240"/>
      <c r="AD150" s="240"/>
    </row>
    <row r="151" spans="1:30" x14ac:dyDescent="0.3">
      <c r="A151" s="240"/>
      <c r="B151" s="240"/>
      <c r="C151" s="240"/>
      <c r="D151" s="240"/>
      <c r="E151" s="240"/>
      <c r="F151" s="240"/>
      <c r="G151" s="240"/>
      <c r="H151" s="240"/>
      <c r="Y151" s="240"/>
      <c r="Z151" s="240"/>
      <c r="AA151" s="240"/>
      <c r="AB151" s="240"/>
      <c r="AC151" s="240"/>
      <c r="AD151" s="240"/>
    </row>
    <row r="152" spans="1:30" x14ac:dyDescent="0.3">
      <c r="A152" s="240"/>
      <c r="B152" s="240"/>
      <c r="C152" s="240"/>
      <c r="D152" s="240"/>
      <c r="E152" s="240"/>
      <c r="F152" s="240"/>
      <c r="G152" s="240"/>
      <c r="H152" s="240"/>
      <c r="Y152" s="240"/>
      <c r="Z152" s="240"/>
      <c r="AA152" s="240"/>
      <c r="AB152" s="240"/>
      <c r="AC152" s="240"/>
      <c r="AD152" s="240"/>
    </row>
    <row r="153" spans="1:30" x14ac:dyDescent="0.3">
      <c r="A153" s="240"/>
      <c r="B153" s="240"/>
      <c r="C153" s="240"/>
      <c r="D153" s="240"/>
      <c r="E153" s="240"/>
      <c r="F153" s="240"/>
      <c r="G153" s="240"/>
      <c r="H153" s="240"/>
      <c r="Y153" s="240"/>
      <c r="Z153" s="240"/>
      <c r="AA153" s="240"/>
      <c r="AB153" s="240"/>
      <c r="AC153" s="240"/>
      <c r="AD153" s="240"/>
    </row>
    <row r="154" spans="1:30" x14ac:dyDescent="0.3">
      <c r="A154" s="240"/>
      <c r="B154" s="240"/>
      <c r="C154" s="240"/>
      <c r="D154" s="240"/>
      <c r="E154" s="240"/>
      <c r="F154" s="240"/>
      <c r="G154" s="240"/>
      <c r="H154" s="240"/>
      <c r="Y154" s="240"/>
      <c r="Z154" s="240"/>
      <c r="AA154" s="240"/>
      <c r="AB154" s="240"/>
      <c r="AC154" s="240"/>
      <c r="AD154" s="240"/>
    </row>
    <row r="155" spans="1:30" x14ac:dyDescent="0.3">
      <c r="A155" s="240"/>
      <c r="B155" s="240"/>
      <c r="C155" s="240"/>
      <c r="D155" s="240"/>
      <c r="E155" s="240"/>
      <c r="F155" s="240"/>
      <c r="G155" s="240"/>
      <c r="H155" s="240"/>
      <c r="Y155" s="240"/>
      <c r="Z155" s="240"/>
      <c r="AA155" s="240"/>
      <c r="AB155" s="240"/>
      <c r="AC155" s="240"/>
      <c r="AD155" s="240"/>
    </row>
    <row r="156" spans="1:30" x14ac:dyDescent="0.3">
      <c r="A156" s="240"/>
      <c r="B156" s="240"/>
      <c r="C156" s="240"/>
      <c r="D156" s="240"/>
      <c r="E156" s="240"/>
      <c r="F156" s="240"/>
      <c r="G156" s="240"/>
      <c r="H156" s="240"/>
      <c r="Y156" s="240"/>
      <c r="Z156" s="240"/>
      <c r="AA156" s="240"/>
      <c r="AB156" s="240"/>
      <c r="AC156" s="240"/>
      <c r="AD156" s="240"/>
    </row>
    <row r="157" spans="1:30" x14ac:dyDescent="0.3">
      <c r="A157" s="240"/>
      <c r="B157" s="240"/>
      <c r="C157" s="240"/>
      <c r="D157" s="240"/>
      <c r="E157" s="240"/>
      <c r="F157" s="240"/>
      <c r="G157" s="240"/>
      <c r="H157" s="240"/>
      <c r="Y157" s="240"/>
      <c r="Z157" s="240"/>
      <c r="AA157" s="240"/>
      <c r="AB157" s="240"/>
      <c r="AC157" s="240"/>
      <c r="AD157" s="240"/>
    </row>
    <row r="158" spans="1:30" x14ac:dyDescent="0.3">
      <c r="A158" s="240"/>
      <c r="B158" s="240"/>
      <c r="C158" s="240"/>
      <c r="D158" s="240"/>
      <c r="E158" s="240"/>
      <c r="F158" s="240"/>
      <c r="G158" s="240"/>
      <c r="H158" s="240"/>
      <c r="Y158" s="240"/>
      <c r="Z158" s="240"/>
      <c r="AA158" s="240"/>
      <c r="AB158" s="240"/>
      <c r="AC158" s="240"/>
      <c r="AD158" s="240"/>
    </row>
    <row r="159" spans="1:30" x14ac:dyDescent="0.3">
      <c r="A159" s="240"/>
      <c r="B159" s="240"/>
      <c r="C159" s="240"/>
      <c r="D159" s="240"/>
      <c r="E159" s="240"/>
      <c r="F159" s="240"/>
      <c r="G159" s="240"/>
      <c r="H159" s="240"/>
      <c r="Y159" s="240"/>
      <c r="Z159" s="240"/>
      <c r="AA159" s="240"/>
      <c r="AB159" s="240"/>
      <c r="AC159" s="240"/>
      <c r="AD159" s="240"/>
    </row>
    <row r="160" spans="1:30" x14ac:dyDescent="0.3">
      <c r="A160" s="240"/>
      <c r="B160" s="240"/>
      <c r="C160" s="240"/>
      <c r="D160" s="240"/>
      <c r="E160" s="240"/>
      <c r="F160" s="240"/>
      <c r="G160" s="240"/>
      <c r="H160" s="240"/>
      <c r="Y160" s="240"/>
      <c r="Z160" s="240"/>
      <c r="AA160" s="240"/>
      <c r="AB160" s="240"/>
      <c r="AC160" s="240"/>
      <c r="AD160" s="240"/>
    </row>
    <row r="161" spans="1:30" x14ac:dyDescent="0.3">
      <c r="A161" s="240"/>
      <c r="B161" s="240"/>
      <c r="C161" s="240"/>
      <c r="D161" s="240"/>
      <c r="E161" s="240"/>
      <c r="F161" s="240"/>
      <c r="G161" s="240"/>
      <c r="H161" s="240"/>
      <c r="Y161" s="240"/>
      <c r="Z161" s="240"/>
      <c r="AA161" s="240"/>
      <c r="AB161" s="240"/>
      <c r="AC161" s="240"/>
      <c r="AD161" s="240"/>
    </row>
    <row r="162" spans="1:30" x14ac:dyDescent="0.3">
      <c r="A162" s="240"/>
      <c r="B162" s="240"/>
      <c r="C162" s="240"/>
      <c r="D162" s="240"/>
      <c r="E162" s="240"/>
      <c r="F162" s="240"/>
      <c r="G162" s="240"/>
      <c r="H162" s="240"/>
      <c r="Y162" s="240"/>
      <c r="Z162" s="240"/>
      <c r="AA162" s="240"/>
      <c r="AB162" s="240"/>
      <c r="AC162" s="240"/>
      <c r="AD162" s="240"/>
    </row>
    <row r="163" spans="1:30" x14ac:dyDescent="0.3">
      <c r="A163" s="240"/>
      <c r="B163" s="240"/>
      <c r="C163" s="240"/>
      <c r="D163" s="240"/>
      <c r="E163" s="240"/>
      <c r="F163" s="240"/>
      <c r="G163" s="240"/>
      <c r="H163" s="240"/>
      <c r="Y163" s="240"/>
      <c r="Z163" s="240"/>
      <c r="AA163" s="240"/>
      <c r="AB163" s="240"/>
      <c r="AC163" s="240"/>
      <c r="AD163" s="240"/>
    </row>
    <row r="164" spans="1:30" x14ac:dyDescent="0.3">
      <c r="A164" s="240"/>
      <c r="B164" s="240"/>
      <c r="C164" s="240"/>
      <c r="D164" s="240"/>
      <c r="E164" s="240"/>
      <c r="F164" s="240"/>
      <c r="G164" s="240"/>
      <c r="H164" s="240"/>
      <c r="Y164" s="240"/>
      <c r="Z164" s="240"/>
      <c r="AA164" s="240"/>
      <c r="AB164" s="240"/>
      <c r="AC164" s="240"/>
      <c r="AD164" s="240"/>
    </row>
    <row r="165" spans="1:30" x14ac:dyDescent="0.3">
      <c r="A165" s="240"/>
      <c r="B165" s="240"/>
      <c r="C165" s="240"/>
      <c r="D165" s="240"/>
      <c r="E165" s="240"/>
      <c r="F165" s="240"/>
      <c r="G165" s="240"/>
      <c r="H165" s="240"/>
      <c r="Y165" s="240"/>
      <c r="Z165" s="240"/>
      <c r="AA165" s="240"/>
      <c r="AB165" s="240"/>
      <c r="AC165" s="240"/>
      <c r="AD165" s="240"/>
    </row>
    <row r="166" spans="1:30" x14ac:dyDescent="0.3">
      <c r="A166" s="240"/>
      <c r="B166" s="240"/>
      <c r="C166" s="240"/>
      <c r="D166" s="240"/>
      <c r="E166" s="240"/>
      <c r="F166" s="240"/>
      <c r="G166" s="240"/>
      <c r="H166" s="240"/>
      <c r="Y166" s="240"/>
      <c r="Z166" s="240"/>
      <c r="AA166" s="240"/>
      <c r="AB166" s="240"/>
      <c r="AC166" s="240"/>
      <c r="AD166" s="240"/>
    </row>
    <row r="167" spans="1:30" x14ac:dyDescent="0.3">
      <c r="A167" s="240"/>
      <c r="B167" s="240"/>
      <c r="C167" s="240"/>
      <c r="D167" s="240"/>
      <c r="E167" s="240"/>
      <c r="F167" s="240"/>
      <c r="G167" s="240"/>
      <c r="H167" s="240"/>
      <c r="Y167" s="240"/>
      <c r="Z167" s="240"/>
      <c r="AA167" s="240"/>
      <c r="AB167" s="240"/>
      <c r="AC167" s="240"/>
      <c r="AD167" s="240"/>
    </row>
    <row r="168" spans="1:30" x14ac:dyDescent="0.3">
      <c r="A168" s="240"/>
      <c r="B168" s="240"/>
      <c r="C168" s="240"/>
      <c r="D168" s="240"/>
      <c r="E168" s="240"/>
      <c r="F168" s="240"/>
      <c r="G168" s="240"/>
      <c r="H168" s="240"/>
      <c r="Y168" s="240"/>
      <c r="Z168" s="240"/>
      <c r="AA168" s="240"/>
      <c r="AB168" s="240"/>
      <c r="AC168" s="240"/>
      <c r="AD168" s="240"/>
    </row>
    <row r="169" spans="1:30" x14ac:dyDescent="0.3">
      <c r="A169" s="240"/>
      <c r="B169" s="240"/>
      <c r="C169" s="240"/>
      <c r="D169" s="240"/>
      <c r="E169" s="240"/>
      <c r="F169" s="240"/>
      <c r="G169" s="240"/>
      <c r="H169" s="240"/>
      <c r="Y169" s="240"/>
      <c r="Z169" s="240"/>
      <c r="AA169" s="240"/>
      <c r="AB169" s="240"/>
      <c r="AC169" s="240"/>
      <c r="AD169" s="240"/>
    </row>
    <row r="170" spans="1:30" x14ac:dyDescent="0.3">
      <c r="A170" s="240"/>
      <c r="B170" s="240"/>
      <c r="C170" s="240"/>
      <c r="D170" s="240"/>
      <c r="E170" s="240"/>
      <c r="F170" s="240"/>
      <c r="G170" s="240"/>
      <c r="H170" s="240"/>
      <c r="Y170" s="240"/>
      <c r="Z170" s="240"/>
      <c r="AA170" s="240"/>
      <c r="AB170" s="240"/>
      <c r="AC170" s="240"/>
      <c r="AD170" s="240"/>
    </row>
    <row r="171" spans="1:30" x14ac:dyDescent="0.3">
      <c r="A171" s="240"/>
      <c r="B171" s="240"/>
      <c r="C171" s="240"/>
      <c r="D171" s="240"/>
      <c r="E171" s="240"/>
      <c r="F171" s="240"/>
      <c r="G171" s="240"/>
      <c r="H171" s="240"/>
      <c r="Y171" s="240"/>
      <c r="Z171" s="240"/>
      <c r="AA171" s="240"/>
      <c r="AB171" s="240"/>
      <c r="AC171" s="240"/>
      <c r="AD171" s="240"/>
    </row>
    <row r="172" spans="1:30" x14ac:dyDescent="0.3">
      <c r="A172" s="240"/>
      <c r="B172" s="240"/>
      <c r="C172" s="240"/>
      <c r="D172" s="240"/>
      <c r="E172" s="240"/>
      <c r="F172" s="240"/>
      <c r="G172" s="240"/>
      <c r="H172" s="240"/>
      <c r="Y172" s="240"/>
      <c r="Z172" s="240"/>
      <c r="AA172" s="240"/>
      <c r="AB172" s="240"/>
      <c r="AC172" s="240"/>
      <c r="AD172" s="240"/>
    </row>
    <row r="173" spans="1:30" x14ac:dyDescent="0.3">
      <c r="A173" s="240"/>
      <c r="B173" s="240"/>
      <c r="C173" s="240"/>
      <c r="D173" s="240"/>
      <c r="E173" s="240"/>
      <c r="F173" s="240"/>
      <c r="G173" s="240"/>
      <c r="H173" s="240"/>
      <c r="Y173" s="240"/>
      <c r="Z173" s="240"/>
      <c r="AA173" s="240"/>
      <c r="AB173" s="240"/>
      <c r="AC173" s="240"/>
      <c r="AD173" s="240"/>
    </row>
    <row r="174" spans="1:30" x14ac:dyDescent="0.3">
      <c r="A174" s="240"/>
      <c r="B174" s="240"/>
      <c r="C174" s="240"/>
      <c r="D174" s="240"/>
      <c r="E174" s="240"/>
      <c r="F174" s="240"/>
      <c r="G174" s="240"/>
      <c r="H174" s="240"/>
      <c r="Y174" s="240"/>
      <c r="Z174" s="240"/>
      <c r="AA174" s="240"/>
      <c r="AB174" s="240"/>
      <c r="AC174" s="240"/>
      <c r="AD174" s="240"/>
    </row>
    <row r="175" spans="1:30" x14ac:dyDescent="0.3">
      <c r="A175" s="240"/>
      <c r="B175" s="240"/>
      <c r="C175" s="240"/>
      <c r="D175" s="240"/>
      <c r="E175" s="240"/>
      <c r="F175" s="240"/>
      <c r="G175" s="240"/>
      <c r="H175" s="240"/>
      <c r="Y175" s="240"/>
      <c r="Z175" s="240"/>
      <c r="AA175" s="240"/>
      <c r="AB175" s="240"/>
      <c r="AC175" s="240"/>
      <c r="AD175" s="240"/>
    </row>
    <row r="176" spans="1:30" x14ac:dyDescent="0.3">
      <c r="A176" s="240"/>
      <c r="B176" s="240"/>
      <c r="C176" s="240"/>
      <c r="D176" s="240"/>
      <c r="E176" s="240"/>
      <c r="F176" s="240"/>
      <c r="G176" s="240"/>
      <c r="H176" s="240"/>
      <c r="Y176" s="240"/>
      <c r="Z176" s="240"/>
      <c r="AA176" s="240"/>
      <c r="AB176" s="240"/>
      <c r="AC176" s="240"/>
      <c r="AD176" s="240"/>
    </row>
    <row r="177" spans="1:30" x14ac:dyDescent="0.3">
      <c r="A177" s="240"/>
      <c r="B177" s="240"/>
      <c r="C177" s="240"/>
      <c r="D177" s="240"/>
      <c r="E177" s="240"/>
      <c r="F177" s="240"/>
      <c r="G177" s="240"/>
      <c r="H177" s="240"/>
      <c r="Y177" s="240"/>
      <c r="Z177" s="240"/>
      <c r="AA177" s="240"/>
      <c r="AB177" s="240"/>
      <c r="AC177" s="240"/>
      <c r="AD177" s="240"/>
    </row>
    <row r="178" spans="1:30" x14ac:dyDescent="0.3">
      <c r="A178" s="240"/>
      <c r="B178" s="240"/>
      <c r="C178" s="240"/>
      <c r="D178" s="240"/>
      <c r="E178" s="240"/>
      <c r="F178" s="240"/>
      <c r="G178" s="240"/>
      <c r="H178" s="240"/>
      <c r="Y178" s="240"/>
      <c r="Z178" s="240"/>
      <c r="AA178" s="240"/>
      <c r="AB178" s="240"/>
      <c r="AC178" s="240"/>
      <c r="AD178" s="240"/>
    </row>
    <row r="179" spans="1:30" x14ac:dyDescent="0.3">
      <c r="A179" s="240"/>
      <c r="B179" s="240"/>
      <c r="C179" s="240"/>
      <c r="D179" s="240"/>
      <c r="E179" s="240"/>
      <c r="F179" s="240"/>
      <c r="G179" s="240"/>
      <c r="H179" s="240"/>
      <c r="Y179" s="240"/>
      <c r="Z179" s="240"/>
      <c r="AA179" s="240"/>
      <c r="AB179" s="240"/>
      <c r="AC179" s="240"/>
      <c r="AD179" s="240"/>
    </row>
    <row r="180" spans="1:30" x14ac:dyDescent="0.3">
      <c r="A180" s="240"/>
      <c r="B180" s="240"/>
      <c r="C180" s="240"/>
      <c r="D180" s="240"/>
      <c r="E180" s="240"/>
      <c r="F180" s="240"/>
      <c r="G180" s="240"/>
      <c r="H180" s="240"/>
      <c r="Y180" s="240"/>
      <c r="Z180" s="240"/>
      <c r="AA180" s="240"/>
      <c r="AB180" s="240"/>
      <c r="AC180" s="240"/>
      <c r="AD180" s="240"/>
    </row>
    <row r="181" spans="1:30" x14ac:dyDescent="0.3">
      <c r="A181" s="240"/>
      <c r="B181" s="240"/>
      <c r="C181" s="240"/>
      <c r="D181" s="240"/>
      <c r="E181" s="240"/>
      <c r="F181" s="240"/>
      <c r="G181" s="240"/>
      <c r="H181" s="240"/>
      <c r="Y181" s="240"/>
      <c r="Z181" s="240"/>
      <c r="AA181" s="240"/>
      <c r="AB181" s="240"/>
      <c r="AC181" s="240"/>
      <c r="AD181" s="240"/>
    </row>
    <row r="182" spans="1:30" x14ac:dyDescent="0.3">
      <c r="A182" s="240"/>
      <c r="B182" s="240"/>
      <c r="C182" s="240"/>
      <c r="D182" s="240"/>
      <c r="E182" s="240"/>
      <c r="F182" s="240"/>
      <c r="G182" s="240"/>
      <c r="H182" s="240"/>
      <c r="Y182" s="240"/>
      <c r="Z182" s="240"/>
      <c r="AA182" s="240"/>
      <c r="AB182" s="240"/>
      <c r="AC182" s="240"/>
      <c r="AD182" s="240"/>
    </row>
    <row r="183" spans="1:30" x14ac:dyDescent="0.3">
      <c r="A183" s="240"/>
      <c r="B183" s="240"/>
      <c r="C183" s="240"/>
      <c r="D183" s="240"/>
      <c r="E183" s="240"/>
      <c r="F183" s="240"/>
      <c r="G183" s="240"/>
      <c r="H183" s="240"/>
      <c r="Y183" s="240"/>
      <c r="Z183" s="240"/>
      <c r="AA183" s="240"/>
      <c r="AB183" s="240"/>
      <c r="AC183" s="240"/>
      <c r="AD183" s="240"/>
    </row>
    <row r="184" spans="1:30" x14ac:dyDescent="0.3">
      <c r="A184" s="240"/>
      <c r="B184" s="240"/>
      <c r="C184" s="240"/>
      <c r="D184" s="240"/>
      <c r="E184" s="240"/>
      <c r="F184" s="240"/>
      <c r="G184" s="240"/>
      <c r="H184" s="240"/>
      <c r="Y184" s="240"/>
      <c r="Z184" s="240"/>
      <c r="AA184" s="240"/>
      <c r="AB184" s="240"/>
      <c r="AC184" s="240"/>
      <c r="AD184" s="240"/>
    </row>
    <row r="185" spans="1:30" x14ac:dyDescent="0.3">
      <c r="A185" s="240"/>
      <c r="B185" s="240"/>
      <c r="C185" s="240"/>
      <c r="D185" s="240"/>
      <c r="E185" s="240"/>
      <c r="F185" s="240"/>
      <c r="G185" s="240"/>
      <c r="H185" s="240"/>
      <c r="Y185" s="240"/>
      <c r="Z185" s="240"/>
      <c r="AA185" s="240"/>
      <c r="AB185" s="240"/>
      <c r="AC185" s="240"/>
      <c r="AD185" s="240"/>
    </row>
    <row r="186" spans="1:30" x14ac:dyDescent="0.3">
      <c r="A186" s="240"/>
      <c r="B186" s="240"/>
      <c r="C186" s="240"/>
      <c r="D186" s="240"/>
      <c r="E186" s="240"/>
      <c r="F186" s="240"/>
      <c r="G186" s="240"/>
      <c r="H186" s="240"/>
      <c r="Y186" s="240"/>
      <c r="Z186" s="240"/>
      <c r="AA186" s="240"/>
      <c r="AB186" s="240"/>
      <c r="AC186" s="240"/>
      <c r="AD186" s="240"/>
    </row>
    <row r="187" spans="1:30" x14ac:dyDescent="0.3">
      <c r="A187" s="240"/>
      <c r="B187" s="240"/>
      <c r="C187" s="240"/>
      <c r="D187" s="240"/>
      <c r="E187" s="240"/>
      <c r="F187" s="240"/>
      <c r="G187" s="240"/>
      <c r="H187" s="240"/>
      <c r="Y187" s="240"/>
      <c r="Z187" s="240"/>
      <c r="AA187" s="240"/>
      <c r="AB187" s="240"/>
      <c r="AC187" s="240"/>
      <c r="AD187" s="240"/>
    </row>
    <row r="188" spans="1:30" x14ac:dyDescent="0.3">
      <c r="A188" s="240"/>
      <c r="B188" s="240"/>
      <c r="C188" s="240"/>
      <c r="D188" s="240"/>
      <c r="E188" s="240"/>
      <c r="F188" s="240"/>
      <c r="G188" s="240"/>
      <c r="H188" s="240"/>
      <c r="Y188" s="240"/>
      <c r="Z188" s="240"/>
      <c r="AA188" s="240"/>
      <c r="AB188" s="240"/>
      <c r="AC188" s="240"/>
      <c r="AD188" s="240"/>
    </row>
    <row r="189" spans="1:30" x14ac:dyDescent="0.3">
      <c r="A189" s="240"/>
      <c r="B189" s="240"/>
      <c r="C189" s="240"/>
      <c r="D189" s="240"/>
      <c r="E189" s="240"/>
      <c r="F189" s="240"/>
      <c r="G189" s="240"/>
      <c r="H189" s="240"/>
      <c r="Y189" s="240"/>
      <c r="Z189" s="240"/>
      <c r="AA189" s="240"/>
      <c r="AB189" s="240"/>
      <c r="AC189" s="240"/>
      <c r="AD189" s="240"/>
    </row>
    <row r="190" spans="1:30" x14ac:dyDescent="0.3">
      <c r="A190" s="240"/>
      <c r="B190" s="240"/>
      <c r="C190" s="240"/>
      <c r="D190" s="240"/>
      <c r="E190" s="240"/>
      <c r="F190" s="240"/>
      <c r="G190" s="240"/>
      <c r="H190" s="240"/>
      <c r="Y190" s="240"/>
      <c r="Z190" s="240"/>
      <c r="AA190" s="240"/>
      <c r="AB190" s="240"/>
      <c r="AC190" s="240"/>
      <c r="AD190" s="240"/>
    </row>
    <row r="191" spans="1:30" x14ac:dyDescent="0.3">
      <c r="A191" s="240"/>
      <c r="B191" s="240"/>
      <c r="C191" s="240"/>
      <c r="D191" s="240"/>
      <c r="E191" s="240"/>
      <c r="F191" s="240"/>
      <c r="G191" s="240"/>
      <c r="H191" s="240"/>
      <c r="Y191" s="240"/>
      <c r="Z191" s="240"/>
      <c r="AA191" s="240"/>
      <c r="AB191" s="240"/>
      <c r="AC191" s="240"/>
      <c r="AD191" s="240"/>
    </row>
    <row r="192" spans="1:30" x14ac:dyDescent="0.3">
      <c r="A192" s="240"/>
      <c r="B192" s="240"/>
      <c r="C192" s="240"/>
      <c r="D192" s="240"/>
      <c r="E192" s="240"/>
      <c r="F192" s="240"/>
      <c r="G192" s="240"/>
      <c r="H192" s="240"/>
      <c r="Y192" s="240"/>
      <c r="Z192" s="240"/>
      <c r="AA192" s="240"/>
      <c r="AB192" s="240"/>
      <c r="AC192" s="240"/>
      <c r="AD192" s="240"/>
    </row>
    <row r="193" spans="1:30" x14ac:dyDescent="0.3">
      <c r="A193" s="240"/>
      <c r="B193" s="240"/>
      <c r="C193" s="240"/>
      <c r="D193" s="240"/>
      <c r="E193" s="240"/>
      <c r="F193" s="240"/>
      <c r="G193" s="240"/>
      <c r="H193" s="240"/>
      <c r="Y193" s="240"/>
      <c r="Z193" s="240"/>
      <c r="AA193" s="240"/>
      <c r="AB193" s="240"/>
      <c r="AC193" s="240"/>
      <c r="AD193" s="240"/>
    </row>
    <row r="194" spans="1:30" x14ac:dyDescent="0.3">
      <c r="A194" s="240"/>
      <c r="B194" s="240"/>
      <c r="C194" s="240"/>
      <c r="D194" s="240"/>
      <c r="E194" s="240"/>
      <c r="F194" s="240"/>
      <c r="G194" s="240"/>
      <c r="H194" s="240"/>
      <c r="Y194" s="240"/>
      <c r="Z194" s="240"/>
      <c r="AA194" s="240"/>
      <c r="AB194" s="240"/>
      <c r="AC194" s="240"/>
      <c r="AD194" s="240"/>
    </row>
  </sheetData>
  <mergeCells count="1">
    <mergeCell ref="A1:E1"/>
  </mergeCells>
  <pageMargins left="0.19685039370078741" right="0.19685039370078741" top="0.59055118110236227" bottom="0.98425196850393704" header="0.23622047244094491" footer="0.51181102362204722"/>
  <pageSetup paperSize="9" scale="59" orientation="portrait" r:id="rId1"/>
  <headerFooter alignWithMargins="0"/>
  <colBreaks count="1" manualBreakCount="1">
    <brk id="13" max="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79998168889431442"/>
    <pageSetUpPr fitToPage="1"/>
  </sheetPr>
  <dimension ref="A1:X508"/>
  <sheetViews>
    <sheetView view="pageBreakPreview" topLeftCell="A67" zoomScale="90" zoomScaleNormal="100" zoomScaleSheetLayoutView="90" workbookViewId="0">
      <selection activeCell="I29" sqref="I29:K29"/>
    </sheetView>
  </sheetViews>
  <sheetFormatPr defaultColWidth="36.453125" defaultRowHeight="12.5" x14ac:dyDescent="0.25"/>
  <cols>
    <col min="1" max="1" width="12" style="342" customWidth="1"/>
    <col min="2" max="2" width="18.08984375" style="342" customWidth="1"/>
    <col min="3" max="3" width="27.90625" style="342" customWidth="1"/>
    <col min="4" max="4" width="24.54296875" style="342" customWidth="1"/>
    <col min="5" max="5" width="17.36328125" style="342" customWidth="1"/>
    <col min="6" max="6" width="19" style="342" customWidth="1"/>
    <col min="7" max="7" width="18.36328125" style="342" customWidth="1"/>
    <col min="8" max="10" width="16.54296875" style="342" customWidth="1"/>
    <col min="11" max="11" width="34.453125" style="342" customWidth="1"/>
    <col min="12" max="12" width="52.90625" style="342" customWidth="1"/>
    <col min="13" max="13" width="0.54296875" style="186" customWidth="1"/>
    <col min="14" max="14" width="15.36328125" style="186" customWidth="1"/>
    <col min="15" max="254" width="9.08984375" style="186" customWidth="1"/>
    <col min="255" max="255" width="36.453125" style="186"/>
    <col min="256" max="256" width="36.453125" style="186" bestFit="1" customWidth="1"/>
    <col min="257" max="257" width="18.08984375" style="186" customWidth="1"/>
    <col min="258" max="258" width="21.36328125" style="186" customWidth="1"/>
    <col min="259" max="259" width="19.36328125" style="186" customWidth="1"/>
    <col min="260" max="260" width="20.54296875" style="186" customWidth="1"/>
    <col min="261" max="261" width="17.90625" style="186" customWidth="1"/>
    <col min="262" max="262" width="15.08984375" style="186" customWidth="1"/>
    <col min="263" max="263" width="18.36328125" style="186" customWidth="1"/>
    <col min="264" max="264" width="16.54296875" style="186" customWidth="1"/>
    <col min="265" max="265" width="15.6328125" style="186" customWidth="1"/>
    <col min="266" max="267" width="15.90625" style="186" customWidth="1"/>
    <col min="268" max="268" width="14.36328125" style="186" customWidth="1"/>
    <col min="269" max="269" width="13.6328125" style="186" customWidth="1"/>
    <col min="270" max="270" width="15.36328125" style="186" customWidth="1"/>
    <col min="271" max="510" width="9.08984375" style="186" customWidth="1"/>
    <col min="511" max="511" width="36.453125" style="186"/>
    <col min="512" max="512" width="36.453125" style="186" bestFit="1" customWidth="1"/>
    <col min="513" max="513" width="18.08984375" style="186" customWidth="1"/>
    <col min="514" max="514" width="21.36328125" style="186" customWidth="1"/>
    <col min="515" max="515" width="19.36328125" style="186" customWidth="1"/>
    <col min="516" max="516" width="20.54296875" style="186" customWidth="1"/>
    <col min="517" max="517" width="17.90625" style="186" customWidth="1"/>
    <col min="518" max="518" width="15.08984375" style="186" customWidth="1"/>
    <col min="519" max="519" width="18.36328125" style="186" customWidth="1"/>
    <col min="520" max="520" width="16.54296875" style="186" customWidth="1"/>
    <col min="521" max="521" width="15.6328125" style="186" customWidth="1"/>
    <col min="522" max="523" width="15.90625" style="186" customWidth="1"/>
    <col min="524" max="524" width="14.36328125" style="186" customWidth="1"/>
    <col min="525" max="525" width="13.6328125" style="186" customWidth="1"/>
    <col min="526" max="526" width="15.36328125" style="186" customWidth="1"/>
    <col min="527" max="766" width="9.08984375" style="186" customWidth="1"/>
    <col min="767" max="767" width="36.453125" style="186"/>
    <col min="768" max="768" width="36.453125" style="186" bestFit="1" customWidth="1"/>
    <col min="769" max="769" width="18.08984375" style="186" customWidth="1"/>
    <col min="770" max="770" width="21.36328125" style="186" customWidth="1"/>
    <col min="771" max="771" width="19.36328125" style="186" customWidth="1"/>
    <col min="772" max="772" width="20.54296875" style="186" customWidth="1"/>
    <col min="773" max="773" width="17.90625" style="186" customWidth="1"/>
    <col min="774" max="774" width="15.08984375" style="186" customWidth="1"/>
    <col min="775" max="775" width="18.36328125" style="186" customWidth="1"/>
    <col min="776" max="776" width="16.54296875" style="186" customWidth="1"/>
    <col min="777" max="777" width="15.6328125" style="186" customWidth="1"/>
    <col min="778" max="779" width="15.90625" style="186" customWidth="1"/>
    <col min="780" max="780" width="14.36328125" style="186" customWidth="1"/>
    <col min="781" max="781" width="13.6328125" style="186" customWidth="1"/>
    <col min="782" max="782" width="15.36328125" style="186" customWidth="1"/>
    <col min="783" max="1022" width="9.08984375" style="186" customWidth="1"/>
    <col min="1023" max="1023" width="36.453125" style="186"/>
    <col min="1024" max="1024" width="36.453125" style="186" bestFit="1" customWidth="1"/>
    <col min="1025" max="1025" width="18.08984375" style="186" customWidth="1"/>
    <col min="1026" max="1026" width="21.36328125" style="186" customWidth="1"/>
    <col min="1027" max="1027" width="19.36328125" style="186" customWidth="1"/>
    <col min="1028" max="1028" width="20.54296875" style="186" customWidth="1"/>
    <col min="1029" max="1029" width="17.90625" style="186" customWidth="1"/>
    <col min="1030" max="1030" width="15.08984375" style="186" customWidth="1"/>
    <col min="1031" max="1031" width="18.36328125" style="186" customWidth="1"/>
    <col min="1032" max="1032" width="16.54296875" style="186" customWidth="1"/>
    <col min="1033" max="1033" width="15.6328125" style="186" customWidth="1"/>
    <col min="1034" max="1035" width="15.90625" style="186" customWidth="1"/>
    <col min="1036" max="1036" width="14.36328125" style="186" customWidth="1"/>
    <col min="1037" max="1037" width="13.6328125" style="186" customWidth="1"/>
    <col min="1038" max="1038" width="15.36328125" style="186" customWidth="1"/>
    <col min="1039" max="1278" width="9.08984375" style="186" customWidth="1"/>
    <col min="1279" max="1279" width="36.453125" style="186"/>
    <col min="1280" max="1280" width="36.453125" style="186" bestFit="1" customWidth="1"/>
    <col min="1281" max="1281" width="18.08984375" style="186" customWidth="1"/>
    <col min="1282" max="1282" width="21.36328125" style="186" customWidth="1"/>
    <col min="1283" max="1283" width="19.36328125" style="186" customWidth="1"/>
    <col min="1284" max="1284" width="20.54296875" style="186" customWidth="1"/>
    <col min="1285" max="1285" width="17.90625" style="186" customWidth="1"/>
    <col min="1286" max="1286" width="15.08984375" style="186" customWidth="1"/>
    <col min="1287" max="1287" width="18.36328125" style="186" customWidth="1"/>
    <col min="1288" max="1288" width="16.54296875" style="186" customWidth="1"/>
    <col min="1289" max="1289" width="15.6328125" style="186" customWidth="1"/>
    <col min="1290" max="1291" width="15.90625" style="186" customWidth="1"/>
    <col min="1292" max="1292" width="14.36328125" style="186" customWidth="1"/>
    <col min="1293" max="1293" width="13.6328125" style="186" customWidth="1"/>
    <col min="1294" max="1294" width="15.36328125" style="186" customWidth="1"/>
    <col min="1295" max="1534" width="9.08984375" style="186" customWidth="1"/>
    <col min="1535" max="1535" width="36.453125" style="186"/>
    <col min="1536" max="1536" width="36.453125" style="186" bestFit="1" customWidth="1"/>
    <col min="1537" max="1537" width="18.08984375" style="186" customWidth="1"/>
    <col min="1538" max="1538" width="21.36328125" style="186" customWidth="1"/>
    <col min="1539" max="1539" width="19.36328125" style="186" customWidth="1"/>
    <col min="1540" max="1540" width="20.54296875" style="186" customWidth="1"/>
    <col min="1541" max="1541" width="17.90625" style="186" customWidth="1"/>
    <col min="1542" max="1542" width="15.08984375" style="186" customWidth="1"/>
    <col min="1543" max="1543" width="18.36328125" style="186" customWidth="1"/>
    <col min="1544" max="1544" width="16.54296875" style="186" customWidth="1"/>
    <col min="1545" max="1545" width="15.6328125" style="186" customWidth="1"/>
    <col min="1546" max="1547" width="15.90625" style="186" customWidth="1"/>
    <col min="1548" max="1548" width="14.36328125" style="186" customWidth="1"/>
    <col min="1549" max="1549" width="13.6328125" style="186" customWidth="1"/>
    <col min="1550" max="1550" width="15.36328125" style="186" customWidth="1"/>
    <col min="1551" max="1790" width="9.08984375" style="186" customWidth="1"/>
    <col min="1791" max="1791" width="36.453125" style="186"/>
    <col min="1792" max="1792" width="36.453125" style="186" bestFit="1" customWidth="1"/>
    <col min="1793" max="1793" width="18.08984375" style="186" customWidth="1"/>
    <col min="1794" max="1794" width="21.36328125" style="186" customWidth="1"/>
    <col min="1795" max="1795" width="19.36328125" style="186" customWidth="1"/>
    <col min="1796" max="1796" width="20.54296875" style="186" customWidth="1"/>
    <col min="1797" max="1797" width="17.90625" style="186" customWidth="1"/>
    <col min="1798" max="1798" width="15.08984375" style="186" customWidth="1"/>
    <col min="1799" max="1799" width="18.36328125" style="186" customWidth="1"/>
    <col min="1800" max="1800" width="16.54296875" style="186" customWidth="1"/>
    <col min="1801" max="1801" width="15.6328125" style="186" customWidth="1"/>
    <col min="1802" max="1803" width="15.90625" style="186" customWidth="1"/>
    <col min="1804" max="1804" width="14.36328125" style="186" customWidth="1"/>
    <col min="1805" max="1805" width="13.6328125" style="186" customWidth="1"/>
    <col min="1806" max="1806" width="15.36328125" style="186" customWidth="1"/>
    <col min="1807" max="2046" width="9.08984375" style="186" customWidth="1"/>
    <col min="2047" max="2047" width="36.453125" style="186"/>
    <col min="2048" max="2048" width="36.453125" style="186" bestFit="1" customWidth="1"/>
    <col min="2049" max="2049" width="18.08984375" style="186" customWidth="1"/>
    <col min="2050" max="2050" width="21.36328125" style="186" customWidth="1"/>
    <col min="2051" max="2051" width="19.36328125" style="186" customWidth="1"/>
    <col min="2052" max="2052" width="20.54296875" style="186" customWidth="1"/>
    <col min="2053" max="2053" width="17.90625" style="186" customWidth="1"/>
    <col min="2054" max="2054" width="15.08984375" style="186" customWidth="1"/>
    <col min="2055" max="2055" width="18.36328125" style="186" customWidth="1"/>
    <col min="2056" max="2056" width="16.54296875" style="186" customWidth="1"/>
    <col min="2057" max="2057" width="15.6328125" style="186" customWidth="1"/>
    <col min="2058" max="2059" width="15.90625" style="186" customWidth="1"/>
    <col min="2060" max="2060" width="14.36328125" style="186" customWidth="1"/>
    <col min="2061" max="2061" width="13.6328125" style="186" customWidth="1"/>
    <col min="2062" max="2062" width="15.36328125" style="186" customWidth="1"/>
    <col min="2063" max="2302" width="9.08984375" style="186" customWidth="1"/>
    <col min="2303" max="2303" width="36.453125" style="186"/>
    <col min="2304" max="2304" width="36.453125" style="186" bestFit="1" customWidth="1"/>
    <col min="2305" max="2305" width="18.08984375" style="186" customWidth="1"/>
    <col min="2306" max="2306" width="21.36328125" style="186" customWidth="1"/>
    <col min="2307" max="2307" width="19.36328125" style="186" customWidth="1"/>
    <col min="2308" max="2308" width="20.54296875" style="186" customWidth="1"/>
    <col min="2309" max="2309" width="17.90625" style="186" customWidth="1"/>
    <col min="2310" max="2310" width="15.08984375" style="186" customWidth="1"/>
    <col min="2311" max="2311" width="18.36328125" style="186" customWidth="1"/>
    <col min="2312" max="2312" width="16.54296875" style="186" customWidth="1"/>
    <col min="2313" max="2313" width="15.6328125" style="186" customWidth="1"/>
    <col min="2314" max="2315" width="15.90625" style="186" customWidth="1"/>
    <col min="2316" max="2316" width="14.36328125" style="186" customWidth="1"/>
    <col min="2317" max="2317" width="13.6328125" style="186" customWidth="1"/>
    <col min="2318" max="2318" width="15.36328125" style="186" customWidth="1"/>
    <col min="2319" max="2558" width="9.08984375" style="186" customWidth="1"/>
    <col min="2559" max="2559" width="36.453125" style="186"/>
    <col min="2560" max="2560" width="36.453125" style="186" bestFit="1" customWidth="1"/>
    <col min="2561" max="2561" width="18.08984375" style="186" customWidth="1"/>
    <col min="2562" max="2562" width="21.36328125" style="186" customWidth="1"/>
    <col min="2563" max="2563" width="19.36328125" style="186" customWidth="1"/>
    <col min="2564" max="2564" width="20.54296875" style="186" customWidth="1"/>
    <col min="2565" max="2565" width="17.90625" style="186" customWidth="1"/>
    <col min="2566" max="2566" width="15.08984375" style="186" customWidth="1"/>
    <col min="2567" max="2567" width="18.36328125" style="186" customWidth="1"/>
    <col min="2568" max="2568" width="16.54296875" style="186" customWidth="1"/>
    <col min="2569" max="2569" width="15.6328125" style="186" customWidth="1"/>
    <col min="2570" max="2571" width="15.90625" style="186" customWidth="1"/>
    <col min="2572" max="2572" width="14.36328125" style="186" customWidth="1"/>
    <col min="2573" max="2573" width="13.6328125" style="186" customWidth="1"/>
    <col min="2574" max="2574" width="15.36328125" style="186" customWidth="1"/>
    <col min="2575" max="2814" width="9.08984375" style="186" customWidth="1"/>
    <col min="2815" max="2815" width="36.453125" style="186"/>
    <col min="2816" max="2816" width="36.453125" style="186" bestFit="1" customWidth="1"/>
    <col min="2817" max="2817" width="18.08984375" style="186" customWidth="1"/>
    <col min="2818" max="2818" width="21.36328125" style="186" customWidth="1"/>
    <col min="2819" max="2819" width="19.36328125" style="186" customWidth="1"/>
    <col min="2820" max="2820" width="20.54296875" style="186" customWidth="1"/>
    <col min="2821" max="2821" width="17.90625" style="186" customWidth="1"/>
    <col min="2822" max="2822" width="15.08984375" style="186" customWidth="1"/>
    <col min="2823" max="2823" width="18.36328125" style="186" customWidth="1"/>
    <col min="2824" max="2824" width="16.54296875" style="186" customWidth="1"/>
    <col min="2825" max="2825" width="15.6328125" style="186" customWidth="1"/>
    <col min="2826" max="2827" width="15.90625" style="186" customWidth="1"/>
    <col min="2828" max="2828" width="14.36328125" style="186" customWidth="1"/>
    <col min="2829" max="2829" width="13.6328125" style="186" customWidth="1"/>
    <col min="2830" max="2830" width="15.36328125" style="186" customWidth="1"/>
    <col min="2831" max="3070" width="9.08984375" style="186" customWidth="1"/>
    <col min="3071" max="3071" width="36.453125" style="186"/>
    <col min="3072" max="3072" width="36.453125" style="186" bestFit="1" customWidth="1"/>
    <col min="3073" max="3073" width="18.08984375" style="186" customWidth="1"/>
    <col min="3074" max="3074" width="21.36328125" style="186" customWidth="1"/>
    <col min="3075" max="3075" width="19.36328125" style="186" customWidth="1"/>
    <col min="3076" max="3076" width="20.54296875" style="186" customWidth="1"/>
    <col min="3077" max="3077" width="17.90625" style="186" customWidth="1"/>
    <col min="3078" max="3078" width="15.08984375" style="186" customWidth="1"/>
    <col min="3079" max="3079" width="18.36328125" style="186" customWidth="1"/>
    <col min="3080" max="3080" width="16.54296875" style="186" customWidth="1"/>
    <col min="3081" max="3081" width="15.6328125" style="186" customWidth="1"/>
    <col min="3082" max="3083" width="15.90625" style="186" customWidth="1"/>
    <col min="3084" max="3084" width="14.36328125" style="186" customWidth="1"/>
    <col min="3085" max="3085" width="13.6328125" style="186" customWidth="1"/>
    <col min="3086" max="3086" width="15.36328125" style="186" customWidth="1"/>
    <col min="3087" max="3326" width="9.08984375" style="186" customWidth="1"/>
    <col min="3327" max="3327" width="36.453125" style="186"/>
    <col min="3328" max="3328" width="36.453125" style="186" bestFit="1" customWidth="1"/>
    <col min="3329" max="3329" width="18.08984375" style="186" customWidth="1"/>
    <col min="3330" max="3330" width="21.36328125" style="186" customWidth="1"/>
    <col min="3331" max="3331" width="19.36328125" style="186" customWidth="1"/>
    <col min="3332" max="3332" width="20.54296875" style="186" customWidth="1"/>
    <col min="3333" max="3333" width="17.90625" style="186" customWidth="1"/>
    <col min="3334" max="3334" width="15.08984375" style="186" customWidth="1"/>
    <col min="3335" max="3335" width="18.36328125" style="186" customWidth="1"/>
    <col min="3336" max="3336" width="16.54296875" style="186" customWidth="1"/>
    <col min="3337" max="3337" width="15.6328125" style="186" customWidth="1"/>
    <col min="3338" max="3339" width="15.90625" style="186" customWidth="1"/>
    <col min="3340" max="3340" width="14.36328125" style="186" customWidth="1"/>
    <col min="3341" max="3341" width="13.6328125" style="186" customWidth="1"/>
    <col min="3342" max="3342" width="15.36328125" style="186" customWidth="1"/>
    <col min="3343" max="3582" width="9.08984375" style="186" customWidth="1"/>
    <col min="3583" max="3583" width="36.453125" style="186"/>
    <col min="3584" max="3584" width="36.453125" style="186" bestFit="1" customWidth="1"/>
    <col min="3585" max="3585" width="18.08984375" style="186" customWidth="1"/>
    <col min="3586" max="3586" width="21.36328125" style="186" customWidth="1"/>
    <col min="3587" max="3587" width="19.36328125" style="186" customWidth="1"/>
    <col min="3588" max="3588" width="20.54296875" style="186" customWidth="1"/>
    <col min="3589" max="3589" width="17.90625" style="186" customWidth="1"/>
    <col min="3590" max="3590" width="15.08984375" style="186" customWidth="1"/>
    <col min="3591" max="3591" width="18.36328125" style="186" customWidth="1"/>
    <col min="3592" max="3592" width="16.54296875" style="186" customWidth="1"/>
    <col min="3593" max="3593" width="15.6328125" style="186" customWidth="1"/>
    <col min="3594" max="3595" width="15.90625" style="186" customWidth="1"/>
    <col min="3596" max="3596" width="14.36328125" style="186" customWidth="1"/>
    <col min="3597" max="3597" width="13.6328125" style="186" customWidth="1"/>
    <col min="3598" max="3598" width="15.36328125" style="186" customWidth="1"/>
    <col min="3599" max="3838" width="9.08984375" style="186" customWidth="1"/>
    <col min="3839" max="3839" width="36.453125" style="186"/>
    <col min="3840" max="3840" width="36.453125" style="186" bestFit="1" customWidth="1"/>
    <col min="3841" max="3841" width="18.08984375" style="186" customWidth="1"/>
    <col min="3842" max="3842" width="21.36328125" style="186" customWidth="1"/>
    <col min="3843" max="3843" width="19.36328125" style="186" customWidth="1"/>
    <col min="3844" max="3844" width="20.54296875" style="186" customWidth="1"/>
    <col min="3845" max="3845" width="17.90625" style="186" customWidth="1"/>
    <col min="3846" max="3846" width="15.08984375" style="186" customWidth="1"/>
    <col min="3847" max="3847" width="18.36328125" style="186" customWidth="1"/>
    <col min="3848" max="3848" width="16.54296875" style="186" customWidth="1"/>
    <col min="3849" max="3849" width="15.6328125" style="186" customWidth="1"/>
    <col min="3850" max="3851" width="15.90625" style="186" customWidth="1"/>
    <col min="3852" max="3852" width="14.36328125" style="186" customWidth="1"/>
    <col min="3853" max="3853" width="13.6328125" style="186" customWidth="1"/>
    <col min="3854" max="3854" width="15.36328125" style="186" customWidth="1"/>
    <col min="3855" max="4094" width="9.08984375" style="186" customWidth="1"/>
    <col min="4095" max="4095" width="36.453125" style="186"/>
    <col min="4096" max="4096" width="36.453125" style="186" bestFit="1" customWidth="1"/>
    <col min="4097" max="4097" width="18.08984375" style="186" customWidth="1"/>
    <col min="4098" max="4098" width="21.36328125" style="186" customWidth="1"/>
    <col min="4099" max="4099" width="19.36328125" style="186" customWidth="1"/>
    <col min="4100" max="4100" width="20.54296875" style="186" customWidth="1"/>
    <col min="4101" max="4101" width="17.90625" style="186" customWidth="1"/>
    <col min="4102" max="4102" width="15.08984375" style="186" customWidth="1"/>
    <col min="4103" max="4103" width="18.36328125" style="186" customWidth="1"/>
    <col min="4104" max="4104" width="16.54296875" style="186" customWidth="1"/>
    <col min="4105" max="4105" width="15.6328125" style="186" customWidth="1"/>
    <col min="4106" max="4107" width="15.90625" style="186" customWidth="1"/>
    <col min="4108" max="4108" width="14.36328125" style="186" customWidth="1"/>
    <col min="4109" max="4109" width="13.6328125" style="186" customWidth="1"/>
    <col min="4110" max="4110" width="15.36328125" style="186" customWidth="1"/>
    <col min="4111" max="4350" width="9.08984375" style="186" customWidth="1"/>
    <col min="4351" max="4351" width="36.453125" style="186"/>
    <col min="4352" max="4352" width="36.453125" style="186" bestFit="1" customWidth="1"/>
    <col min="4353" max="4353" width="18.08984375" style="186" customWidth="1"/>
    <col min="4354" max="4354" width="21.36328125" style="186" customWidth="1"/>
    <col min="4355" max="4355" width="19.36328125" style="186" customWidth="1"/>
    <col min="4356" max="4356" width="20.54296875" style="186" customWidth="1"/>
    <col min="4357" max="4357" width="17.90625" style="186" customWidth="1"/>
    <col min="4358" max="4358" width="15.08984375" style="186" customWidth="1"/>
    <col min="4359" max="4359" width="18.36328125" style="186" customWidth="1"/>
    <col min="4360" max="4360" width="16.54296875" style="186" customWidth="1"/>
    <col min="4361" max="4361" width="15.6328125" style="186" customWidth="1"/>
    <col min="4362" max="4363" width="15.90625" style="186" customWidth="1"/>
    <col min="4364" max="4364" width="14.36328125" style="186" customWidth="1"/>
    <col min="4365" max="4365" width="13.6328125" style="186" customWidth="1"/>
    <col min="4366" max="4366" width="15.36328125" style="186" customWidth="1"/>
    <col min="4367" max="4606" width="9.08984375" style="186" customWidth="1"/>
    <col min="4607" max="4607" width="36.453125" style="186"/>
    <col min="4608" max="4608" width="36.453125" style="186" bestFit="1" customWidth="1"/>
    <col min="4609" max="4609" width="18.08984375" style="186" customWidth="1"/>
    <col min="4610" max="4610" width="21.36328125" style="186" customWidth="1"/>
    <col min="4611" max="4611" width="19.36328125" style="186" customWidth="1"/>
    <col min="4612" max="4612" width="20.54296875" style="186" customWidth="1"/>
    <col min="4613" max="4613" width="17.90625" style="186" customWidth="1"/>
    <col min="4614" max="4614" width="15.08984375" style="186" customWidth="1"/>
    <col min="4615" max="4615" width="18.36328125" style="186" customWidth="1"/>
    <col min="4616" max="4616" width="16.54296875" style="186" customWidth="1"/>
    <col min="4617" max="4617" width="15.6328125" style="186" customWidth="1"/>
    <col min="4618" max="4619" width="15.90625" style="186" customWidth="1"/>
    <col min="4620" max="4620" width="14.36328125" style="186" customWidth="1"/>
    <col min="4621" max="4621" width="13.6328125" style="186" customWidth="1"/>
    <col min="4622" max="4622" width="15.36328125" style="186" customWidth="1"/>
    <col min="4623" max="4862" width="9.08984375" style="186" customWidth="1"/>
    <col min="4863" max="4863" width="36.453125" style="186"/>
    <col min="4864" max="4864" width="36.453125" style="186" bestFit="1" customWidth="1"/>
    <col min="4865" max="4865" width="18.08984375" style="186" customWidth="1"/>
    <col min="4866" max="4866" width="21.36328125" style="186" customWidth="1"/>
    <col min="4867" max="4867" width="19.36328125" style="186" customWidth="1"/>
    <col min="4868" max="4868" width="20.54296875" style="186" customWidth="1"/>
    <col min="4869" max="4869" width="17.90625" style="186" customWidth="1"/>
    <col min="4870" max="4870" width="15.08984375" style="186" customWidth="1"/>
    <col min="4871" max="4871" width="18.36328125" style="186" customWidth="1"/>
    <col min="4872" max="4872" width="16.54296875" style="186" customWidth="1"/>
    <col min="4873" max="4873" width="15.6328125" style="186" customWidth="1"/>
    <col min="4874" max="4875" width="15.90625" style="186" customWidth="1"/>
    <col min="4876" max="4876" width="14.36328125" style="186" customWidth="1"/>
    <col min="4877" max="4877" width="13.6328125" style="186" customWidth="1"/>
    <col min="4878" max="4878" width="15.36328125" style="186" customWidth="1"/>
    <col min="4879" max="5118" width="9.08984375" style="186" customWidth="1"/>
    <col min="5119" max="5119" width="36.453125" style="186"/>
    <col min="5120" max="5120" width="36.453125" style="186" bestFit="1" customWidth="1"/>
    <col min="5121" max="5121" width="18.08984375" style="186" customWidth="1"/>
    <col min="5122" max="5122" width="21.36328125" style="186" customWidth="1"/>
    <col min="5123" max="5123" width="19.36328125" style="186" customWidth="1"/>
    <col min="5124" max="5124" width="20.54296875" style="186" customWidth="1"/>
    <col min="5125" max="5125" width="17.90625" style="186" customWidth="1"/>
    <col min="5126" max="5126" width="15.08984375" style="186" customWidth="1"/>
    <col min="5127" max="5127" width="18.36328125" style="186" customWidth="1"/>
    <col min="5128" max="5128" width="16.54296875" style="186" customWidth="1"/>
    <col min="5129" max="5129" width="15.6328125" style="186" customWidth="1"/>
    <col min="5130" max="5131" width="15.90625" style="186" customWidth="1"/>
    <col min="5132" max="5132" width="14.36328125" style="186" customWidth="1"/>
    <col min="5133" max="5133" width="13.6328125" style="186" customWidth="1"/>
    <col min="5134" max="5134" width="15.36328125" style="186" customWidth="1"/>
    <col min="5135" max="5374" width="9.08984375" style="186" customWidth="1"/>
    <col min="5375" max="5375" width="36.453125" style="186"/>
    <col min="5376" max="5376" width="36.453125" style="186" bestFit="1" customWidth="1"/>
    <col min="5377" max="5377" width="18.08984375" style="186" customWidth="1"/>
    <col min="5378" max="5378" width="21.36328125" style="186" customWidth="1"/>
    <col min="5379" max="5379" width="19.36328125" style="186" customWidth="1"/>
    <col min="5380" max="5380" width="20.54296875" style="186" customWidth="1"/>
    <col min="5381" max="5381" width="17.90625" style="186" customWidth="1"/>
    <col min="5382" max="5382" width="15.08984375" style="186" customWidth="1"/>
    <col min="5383" max="5383" width="18.36328125" style="186" customWidth="1"/>
    <col min="5384" max="5384" width="16.54296875" style="186" customWidth="1"/>
    <col min="5385" max="5385" width="15.6328125" style="186" customWidth="1"/>
    <col min="5386" max="5387" width="15.90625" style="186" customWidth="1"/>
    <col min="5388" max="5388" width="14.36328125" style="186" customWidth="1"/>
    <col min="5389" max="5389" width="13.6328125" style="186" customWidth="1"/>
    <col min="5390" max="5390" width="15.36328125" style="186" customWidth="1"/>
    <col min="5391" max="5630" width="9.08984375" style="186" customWidth="1"/>
    <col min="5631" max="5631" width="36.453125" style="186"/>
    <col min="5632" max="5632" width="36.453125" style="186" bestFit="1" customWidth="1"/>
    <col min="5633" max="5633" width="18.08984375" style="186" customWidth="1"/>
    <col min="5634" max="5634" width="21.36328125" style="186" customWidth="1"/>
    <col min="5635" max="5635" width="19.36328125" style="186" customWidth="1"/>
    <col min="5636" max="5636" width="20.54296875" style="186" customWidth="1"/>
    <col min="5637" max="5637" width="17.90625" style="186" customWidth="1"/>
    <col min="5638" max="5638" width="15.08984375" style="186" customWidth="1"/>
    <col min="5639" max="5639" width="18.36328125" style="186" customWidth="1"/>
    <col min="5640" max="5640" width="16.54296875" style="186" customWidth="1"/>
    <col min="5641" max="5641" width="15.6328125" style="186" customWidth="1"/>
    <col min="5642" max="5643" width="15.90625" style="186" customWidth="1"/>
    <col min="5644" max="5644" width="14.36328125" style="186" customWidth="1"/>
    <col min="5645" max="5645" width="13.6328125" style="186" customWidth="1"/>
    <col min="5646" max="5646" width="15.36328125" style="186" customWidth="1"/>
    <col min="5647" max="5886" width="9.08984375" style="186" customWidth="1"/>
    <col min="5887" max="5887" width="36.453125" style="186"/>
    <col min="5888" max="5888" width="36.453125" style="186" bestFit="1" customWidth="1"/>
    <col min="5889" max="5889" width="18.08984375" style="186" customWidth="1"/>
    <col min="5890" max="5890" width="21.36328125" style="186" customWidth="1"/>
    <col min="5891" max="5891" width="19.36328125" style="186" customWidth="1"/>
    <col min="5892" max="5892" width="20.54296875" style="186" customWidth="1"/>
    <col min="5893" max="5893" width="17.90625" style="186" customWidth="1"/>
    <col min="5894" max="5894" width="15.08984375" style="186" customWidth="1"/>
    <col min="5895" max="5895" width="18.36328125" style="186" customWidth="1"/>
    <col min="5896" max="5896" width="16.54296875" style="186" customWidth="1"/>
    <col min="5897" max="5897" width="15.6328125" style="186" customWidth="1"/>
    <col min="5898" max="5899" width="15.90625" style="186" customWidth="1"/>
    <col min="5900" max="5900" width="14.36328125" style="186" customWidth="1"/>
    <col min="5901" max="5901" width="13.6328125" style="186" customWidth="1"/>
    <col min="5902" max="5902" width="15.36328125" style="186" customWidth="1"/>
    <col min="5903" max="6142" width="9.08984375" style="186" customWidth="1"/>
    <col min="6143" max="6143" width="36.453125" style="186"/>
    <col min="6144" max="6144" width="36.453125" style="186" bestFit="1" customWidth="1"/>
    <col min="6145" max="6145" width="18.08984375" style="186" customWidth="1"/>
    <col min="6146" max="6146" width="21.36328125" style="186" customWidth="1"/>
    <col min="6147" max="6147" width="19.36328125" style="186" customWidth="1"/>
    <col min="6148" max="6148" width="20.54296875" style="186" customWidth="1"/>
    <col min="6149" max="6149" width="17.90625" style="186" customWidth="1"/>
    <col min="6150" max="6150" width="15.08984375" style="186" customWidth="1"/>
    <col min="6151" max="6151" width="18.36328125" style="186" customWidth="1"/>
    <col min="6152" max="6152" width="16.54296875" style="186" customWidth="1"/>
    <col min="6153" max="6153" width="15.6328125" style="186" customWidth="1"/>
    <col min="6154" max="6155" width="15.90625" style="186" customWidth="1"/>
    <col min="6156" max="6156" width="14.36328125" style="186" customWidth="1"/>
    <col min="6157" max="6157" width="13.6328125" style="186" customWidth="1"/>
    <col min="6158" max="6158" width="15.36328125" style="186" customWidth="1"/>
    <col min="6159" max="6398" width="9.08984375" style="186" customWidth="1"/>
    <col min="6399" max="6399" width="36.453125" style="186"/>
    <col min="6400" max="6400" width="36.453125" style="186" bestFit="1" customWidth="1"/>
    <col min="6401" max="6401" width="18.08984375" style="186" customWidth="1"/>
    <col min="6402" max="6402" width="21.36328125" style="186" customWidth="1"/>
    <col min="6403" max="6403" width="19.36328125" style="186" customWidth="1"/>
    <col min="6404" max="6404" width="20.54296875" style="186" customWidth="1"/>
    <col min="6405" max="6405" width="17.90625" style="186" customWidth="1"/>
    <col min="6406" max="6406" width="15.08984375" style="186" customWidth="1"/>
    <col min="6407" max="6407" width="18.36328125" style="186" customWidth="1"/>
    <col min="6408" max="6408" width="16.54296875" style="186" customWidth="1"/>
    <col min="6409" max="6409" width="15.6328125" style="186" customWidth="1"/>
    <col min="6410" max="6411" width="15.90625" style="186" customWidth="1"/>
    <col min="6412" max="6412" width="14.36328125" style="186" customWidth="1"/>
    <col min="6413" max="6413" width="13.6328125" style="186" customWidth="1"/>
    <col min="6414" max="6414" width="15.36328125" style="186" customWidth="1"/>
    <col min="6415" max="6654" width="9.08984375" style="186" customWidth="1"/>
    <col min="6655" max="6655" width="36.453125" style="186"/>
    <col min="6656" max="6656" width="36.453125" style="186" bestFit="1" customWidth="1"/>
    <col min="6657" max="6657" width="18.08984375" style="186" customWidth="1"/>
    <col min="6658" max="6658" width="21.36328125" style="186" customWidth="1"/>
    <col min="6659" max="6659" width="19.36328125" style="186" customWidth="1"/>
    <col min="6660" max="6660" width="20.54296875" style="186" customWidth="1"/>
    <col min="6661" max="6661" width="17.90625" style="186" customWidth="1"/>
    <col min="6662" max="6662" width="15.08984375" style="186" customWidth="1"/>
    <col min="6663" max="6663" width="18.36328125" style="186" customWidth="1"/>
    <col min="6664" max="6664" width="16.54296875" style="186" customWidth="1"/>
    <col min="6665" max="6665" width="15.6328125" style="186" customWidth="1"/>
    <col min="6666" max="6667" width="15.90625" style="186" customWidth="1"/>
    <col min="6668" max="6668" width="14.36328125" style="186" customWidth="1"/>
    <col min="6669" max="6669" width="13.6328125" style="186" customWidth="1"/>
    <col min="6670" max="6670" width="15.36328125" style="186" customWidth="1"/>
    <col min="6671" max="6910" width="9.08984375" style="186" customWidth="1"/>
    <col min="6911" max="6911" width="36.453125" style="186"/>
    <col min="6912" max="6912" width="36.453125" style="186" bestFit="1" customWidth="1"/>
    <col min="6913" max="6913" width="18.08984375" style="186" customWidth="1"/>
    <col min="6914" max="6914" width="21.36328125" style="186" customWidth="1"/>
    <col min="6915" max="6915" width="19.36328125" style="186" customWidth="1"/>
    <col min="6916" max="6916" width="20.54296875" style="186" customWidth="1"/>
    <col min="6917" max="6917" width="17.90625" style="186" customWidth="1"/>
    <col min="6918" max="6918" width="15.08984375" style="186" customWidth="1"/>
    <col min="6919" max="6919" width="18.36328125" style="186" customWidth="1"/>
    <col min="6920" max="6920" width="16.54296875" style="186" customWidth="1"/>
    <col min="6921" max="6921" width="15.6328125" style="186" customWidth="1"/>
    <col min="6922" max="6923" width="15.90625" style="186" customWidth="1"/>
    <col min="6924" max="6924" width="14.36328125" style="186" customWidth="1"/>
    <col min="6925" max="6925" width="13.6328125" style="186" customWidth="1"/>
    <col min="6926" max="6926" width="15.36328125" style="186" customWidth="1"/>
    <col min="6927" max="7166" width="9.08984375" style="186" customWidth="1"/>
    <col min="7167" max="7167" width="36.453125" style="186"/>
    <col min="7168" max="7168" width="36.453125" style="186" bestFit="1" customWidth="1"/>
    <col min="7169" max="7169" width="18.08984375" style="186" customWidth="1"/>
    <col min="7170" max="7170" width="21.36328125" style="186" customWidth="1"/>
    <col min="7171" max="7171" width="19.36328125" style="186" customWidth="1"/>
    <col min="7172" max="7172" width="20.54296875" style="186" customWidth="1"/>
    <col min="7173" max="7173" width="17.90625" style="186" customWidth="1"/>
    <col min="7174" max="7174" width="15.08984375" style="186" customWidth="1"/>
    <col min="7175" max="7175" width="18.36328125" style="186" customWidth="1"/>
    <col min="7176" max="7176" width="16.54296875" style="186" customWidth="1"/>
    <col min="7177" max="7177" width="15.6328125" style="186" customWidth="1"/>
    <col min="7178" max="7179" width="15.90625" style="186" customWidth="1"/>
    <col min="7180" max="7180" width="14.36328125" style="186" customWidth="1"/>
    <col min="7181" max="7181" width="13.6328125" style="186" customWidth="1"/>
    <col min="7182" max="7182" width="15.36328125" style="186" customWidth="1"/>
    <col min="7183" max="7422" width="9.08984375" style="186" customWidth="1"/>
    <col min="7423" max="7423" width="36.453125" style="186"/>
    <col min="7424" max="7424" width="36.453125" style="186" bestFit="1" customWidth="1"/>
    <col min="7425" max="7425" width="18.08984375" style="186" customWidth="1"/>
    <col min="7426" max="7426" width="21.36328125" style="186" customWidth="1"/>
    <col min="7427" max="7427" width="19.36328125" style="186" customWidth="1"/>
    <col min="7428" max="7428" width="20.54296875" style="186" customWidth="1"/>
    <col min="7429" max="7429" width="17.90625" style="186" customWidth="1"/>
    <col min="7430" max="7430" width="15.08984375" style="186" customWidth="1"/>
    <col min="7431" max="7431" width="18.36328125" style="186" customWidth="1"/>
    <col min="7432" max="7432" width="16.54296875" style="186" customWidth="1"/>
    <col min="7433" max="7433" width="15.6328125" style="186" customWidth="1"/>
    <col min="7434" max="7435" width="15.90625" style="186" customWidth="1"/>
    <col min="7436" max="7436" width="14.36328125" style="186" customWidth="1"/>
    <col min="7437" max="7437" width="13.6328125" style="186" customWidth="1"/>
    <col min="7438" max="7438" width="15.36328125" style="186" customWidth="1"/>
    <col min="7439" max="7678" width="9.08984375" style="186" customWidth="1"/>
    <col min="7679" max="7679" width="36.453125" style="186"/>
    <col min="7680" max="7680" width="36.453125" style="186" bestFit="1" customWidth="1"/>
    <col min="7681" max="7681" width="18.08984375" style="186" customWidth="1"/>
    <col min="7682" max="7682" width="21.36328125" style="186" customWidth="1"/>
    <col min="7683" max="7683" width="19.36328125" style="186" customWidth="1"/>
    <col min="7684" max="7684" width="20.54296875" style="186" customWidth="1"/>
    <col min="7685" max="7685" width="17.90625" style="186" customWidth="1"/>
    <col min="7686" max="7686" width="15.08984375" style="186" customWidth="1"/>
    <col min="7687" max="7687" width="18.36328125" style="186" customWidth="1"/>
    <col min="7688" max="7688" width="16.54296875" style="186" customWidth="1"/>
    <col min="7689" max="7689" width="15.6328125" style="186" customWidth="1"/>
    <col min="7690" max="7691" width="15.90625" style="186" customWidth="1"/>
    <col min="7692" max="7692" width="14.36328125" style="186" customWidth="1"/>
    <col min="7693" max="7693" width="13.6328125" style="186" customWidth="1"/>
    <col min="7694" max="7694" width="15.36328125" style="186" customWidth="1"/>
    <col min="7695" max="7934" width="9.08984375" style="186" customWidth="1"/>
    <col min="7935" max="7935" width="36.453125" style="186"/>
    <col min="7936" max="7936" width="36.453125" style="186" bestFit="1" customWidth="1"/>
    <col min="7937" max="7937" width="18.08984375" style="186" customWidth="1"/>
    <col min="7938" max="7938" width="21.36328125" style="186" customWidth="1"/>
    <col min="7939" max="7939" width="19.36328125" style="186" customWidth="1"/>
    <col min="7940" max="7940" width="20.54296875" style="186" customWidth="1"/>
    <col min="7941" max="7941" width="17.90625" style="186" customWidth="1"/>
    <col min="7942" max="7942" width="15.08984375" style="186" customWidth="1"/>
    <col min="7943" max="7943" width="18.36328125" style="186" customWidth="1"/>
    <col min="7944" max="7944" width="16.54296875" style="186" customWidth="1"/>
    <col min="7945" max="7945" width="15.6328125" style="186" customWidth="1"/>
    <col min="7946" max="7947" width="15.90625" style="186" customWidth="1"/>
    <col min="7948" max="7948" width="14.36328125" style="186" customWidth="1"/>
    <col min="7949" max="7949" width="13.6328125" style="186" customWidth="1"/>
    <col min="7950" max="7950" width="15.36328125" style="186" customWidth="1"/>
    <col min="7951" max="8190" width="9.08984375" style="186" customWidth="1"/>
    <col min="8191" max="8191" width="36.453125" style="186"/>
    <col min="8192" max="8192" width="36.453125" style="186" bestFit="1" customWidth="1"/>
    <col min="8193" max="8193" width="18.08984375" style="186" customWidth="1"/>
    <col min="8194" max="8194" width="21.36328125" style="186" customWidth="1"/>
    <col min="8195" max="8195" width="19.36328125" style="186" customWidth="1"/>
    <col min="8196" max="8196" width="20.54296875" style="186" customWidth="1"/>
    <col min="8197" max="8197" width="17.90625" style="186" customWidth="1"/>
    <col min="8198" max="8198" width="15.08984375" style="186" customWidth="1"/>
    <col min="8199" max="8199" width="18.36328125" style="186" customWidth="1"/>
    <col min="8200" max="8200" width="16.54296875" style="186" customWidth="1"/>
    <col min="8201" max="8201" width="15.6328125" style="186" customWidth="1"/>
    <col min="8202" max="8203" width="15.90625" style="186" customWidth="1"/>
    <col min="8204" max="8204" width="14.36328125" style="186" customWidth="1"/>
    <col min="8205" max="8205" width="13.6328125" style="186" customWidth="1"/>
    <col min="8206" max="8206" width="15.36328125" style="186" customWidth="1"/>
    <col min="8207" max="8446" width="9.08984375" style="186" customWidth="1"/>
    <col min="8447" max="8447" width="36.453125" style="186"/>
    <col min="8448" max="8448" width="36.453125" style="186" bestFit="1" customWidth="1"/>
    <col min="8449" max="8449" width="18.08984375" style="186" customWidth="1"/>
    <col min="8450" max="8450" width="21.36328125" style="186" customWidth="1"/>
    <col min="8451" max="8451" width="19.36328125" style="186" customWidth="1"/>
    <col min="8452" max="8452" width="20.54296875" style="186" customWidth="1"/>
    <col min="8453" max="8453" width="17.90625" style="186" customWidth="1"/>
    <col min="8454" max="8454" width="15.08984375" style="186" customWidth="1"/>
    <col min="8455" max="8455" width="18.36328125" style="186" customWidth="1"/>
    <col min="8456" max="8456" width="16.54296875" style="186" customWidth="1"/>
    <col min="8457" max="8457" width="15.6328125" style="186" customWidth="1"/>
    <col min="8458" max="8459" width="15.90625" style="186" customWidth="1"/>
    <col min="8460" max="8460" width="14.36328125" style="186" customWidth="1"/>
    <col min="8461" max="8461" width="13.6328125" style="186" customWidth="1"/>
    <col min="8462" max="8462" width="15.36328125" style="186" customWidth="1"/>
    <col min="8463" max="8702" width="9.08984375" style="186" customWidth="1"/>
    <col min="8703" max="8703" width="36.453125" style="186"/>
    <col min="8704" max="8704" width="36.453125" style="186" bestFit="1" customWidth="1"/>
    <col min="8705" max="8705" width="18.08984375" style="186" customWidth="1"/>
    <col min="8706" max="8706" width="21.36328125" style="186" customWidth="1"/>
    <col min="8707" max="8707" width="19.36328125" style="186" customWidth="1"/>
    <col min="8708" max="8708" width="20.54296875" style="186" customWidth="1"/>
    <col min="8709" max="8709" width="17.90625" style="186" customWidth="1"/>
    <col min="8710" max="8710" width="15.08984375" style="186" customWidth="1"/>
    <col min="8711" max="8711" width="18.36328125" style="186" customWidth="1"/>
    <col min="8712" max="8712" width="16.54296875" style="186" customWidth="1"/>
    <col min="8713" max="8713" width="15.6328125" style="186" customWidth="1"/>
    <col min="8714" max="8715" width="15.90625" style="186" customWidth="1"/>
    <col min="8716" max="8716" width="14.36328125" style="186" customWidth="1"/>
    <col min="8717" max="8717" width="13.6328125" style="186" customWidth="1"/>
    <col min="8718" max="8718" width="15.36328125" style="186" customWidth="1"/>
    <col min="8719" max="8958" width="9.08984375" style="186" customWidth="1"/>
    <col min="8959" max="8959" width="36.453125" style="186"/>
    <col min="8960" max="8960" width="36.453125" style="186" bestFit="1" customWidth="1"/>
    <col min="8961" max="8961" width="18.08984375" style="186" customWidth="1"/>
    <col min="8962" max="8962" width="21.36328125" style="186" customWidth="1"/>
    <col min="8963" max="8963" width="19.36328125" style="186" customWidth="1"/>
    <col min="8964" max="8964" width="20.54296875" style="186" customWidth="1"/>
    <col min="8965" max="8965" width="17.90625" style="186" customWidth="1"/>
    <col min="8966" max="8966" width="15.08984375" style="186" customWidth="1"/>
    <col min="8967" max="8967" width="18.36328125" style="186" customWidth="1"/>
    <col min="8968" max="8968" width="16.54296875" style="186" customWidth="1"/>
    <col min="8969" max="8969" width="15.6328125" style="186" customWidth="1"/>
    <col min="8970" max="8971" width="15.90625" style="186" customWidth="1"/>
    <col min="8972" max="8972" width="14.36328125" style="186" customWidth="1"/>
    <col min="8973" max="8973" width="13.6328125" style="186" customWidth="1"/>
    <col min="8974" max="8974" width="15.36328125" style="186" customWidth="1"/>
    <col min="8975" max="9214" width="9.08984375" style="186" customWidth="1"/>
    <col min="9215" max="9215" width="36.453125" style="186"/>
    <col min="9216" max="9216" width="36.453125" style="186" bestFit="1" customWidth="1"/>
    <col min="9217" max="9217" width="18.08984375" style="186" customWidth="1"/>
    <col min="9218" max="9218" width="21.36328125" style="186" customWidth="1"/>
    <col min="9219" max="9219" width="19.36328125" style="186" customWidth="1"/>
    <col min="9220" max="9220" width="20.54296875" style="186" customWidth="1"/>
    <col min="9221" max="9221" width="17.90625" style="186" customWidth="1"/>
    <col min="9222" max="9222" width="15.08984375" style="186" customWidth="1"/>
    <col min="9223" max="9223" width="18.36328125" style="186" customWidth="1"/>
    <col min="9224" max="9224" width="16.54296875" style="186" customWidth="1"/>
    <col min="9225" max="9225" width="15.6328125" style="186" customWidth="1"/>
    <col min="9226" max="9227" width="15.90625" style="186" customWidth="1"/>
    <col min="9228" max="9228" width="14.36328125" style="186" customWidth="1"/>
    <col min="9229" max="9229" width="13.6328125" style="186" customWidth="1"/>
    <col min="9230" max="9230" width="15.36328125" style="186" customWidth="1"/>
    <col min="9231" max="9470" width="9.08984375" style="186" customWidth="1"/>
    <col min="9471" max="9471" width="36.453125" style="186"/>
    <col min="9472" max="9472" width="36.453125" style="186" bestFit="1" customWidth="1"/>
    <col min="9473" max="9473" width="18.08984375" style="186" customWidth="1"/>
    <col min="9474" max="9474" width="21.36328125" style="186" customWidth="1"/>
    <col min="9475" max="9475" width="19.36328125" style="186" customWidth="1"/>
    <col min="9476" max="9476" width="20.54296875" style="186" customWidth="1"/>
    <col min="9477" max="9477" width="17.90625" style="186" customWidth="1"/>
    <col min="9478" max="9478" width="15.08984375" style="186" customWidth="1"/>
    <col min="9479" max="9479" width="18.36328125" style="186" customWidth="1"/>
    <col min="9480" max="9480" width="16.54296875" style="186" customWidth="1"/>
    <col min="9481" max="9481" width="15.6328125" style="186" customWidth="1"/>
    <col min="9482" max="9483" width="15.90625" style="186" customWidth="1"/>
    <col min="9484" max="9484" width="14.36328125" style="186" customWidth="1"/>
    <col min="9485" max="9485" width="13.6328125" style="186" customWidth="1"/>
    <col min="9486" max="9486" width="15.36328125" style="186" customWidth="1"/>
    <col min="9487" max="9726" width="9.08984375" style="186" customWidth="1"/>
    <col min="9727" max="9727" width="36.453125" style="186"/>
    <col min="9728" max="9728" width="36.453125" style="186" bestFit="1" customWidth="1"/>
    <col min="9729" max="9729" width="18.08984375" style="186" customWidth="1"/>
    <col min="9730" max="9730" width="21.36328125" style="186" customWidth="1"/>
    <col min="9731" max="9731" width="19.36328125" style="186" customWidth="1"/>
    <col min="9732" max="9732" width="20.54296875" style="186" customWidth="1"/>
    <col min="9733" max="9733" width="17.90625" style="186" customWidth="1"/>
    <col min="9734" max="9734" width="15.08984375" style="186" customWidth="1"/>
    <col min="9735" max="9735" width="18.36328125" style="186" customWidth="1"/>
    <col min="9736" max="9736" width="16.54296875" style="186" customWidth="1"/>
    <col min="9737" max="9737" width="15.6328125" style="186" customWidth="1"/>
    <col min="9738" max="9739" width="15.90625" style="186" customWidth="1"/>
    <col min="9740" max="9740" width="14.36328125" style="186" customWidth="1"/>
    <col min="9741" max="9741" width="13.6328125" style="186" customWidth="1"/>
    <col min="9742" max="9742" width="15.36328125" style="186" customWidth="1"/>
    <col min="9743" max="9982" width="9.08984375" style="186" customWidth="1"/>
    <col min="9983" max="9983" width="36.453125" style="186"/>
    <col min="9984" max="9984" width="36.453125" style="186" bestFit="1" customWidth="1"/>
    <col min="9985" max="9985" width="18.08984375" style="186" customWidth="1"/>
    <col min="9986" max="9986" width="21.36328125" style="186" customWidth="1"/>
    <col min="9987" max="9987" width="19.36328125" style="186" customWidth="1"/>
    <col min="9988" max="9988" width="20.54296875" style="186" customWidth="1"/>
    <col min="9989" max="9989" width="17.90625" style="186" customWidth="1"/>
    <col min="9990" max="9990" width="15.08984375" style="186" customWidth="1"/>
    <col min="9991" max="9991" width="18.36328125" style="186" customWidth="1"/>
    <col min="9992" max="9992" width="16.54296875" style="186" customWidth="1"/>
    <col min="9993" max="9993" width="15.6328125" style="186" customWidth="1"/>
    <col min="9994" max="9995" width="15.90625" style="186" customWidth="1"/>
    <col min="9996" max="9996" width="14.36328125" style="186" customWidth="1"/>
    <col min="9997" max="9997" width="13.6328125" style="186" customWidth="1"/>
    <col min="9998" max="9998" width="15.36328125" style="186" customWidth="1"/>
    <col min="9999" max="10238" width="9.08984375" style="186" customWidth="1"/>
    <col min="10239" max="10239" width="36.453125" style="186"/>
    <col min="10240" max="10240" width="36.453125" style="186" bestFit="1" customWidth="1"/>
    <col min="10241" max="10241" width="18.08984375" style="186" customWidth="1"/>
    <col min="10242" max="10242" width="21.36328125" style="186" customWidth="1"/>
    <col min="10243" max="10243" width="19.36328125" style="186" customWidth="1"/>
    <col min="10244" max="10244" width="20.54296875" style="186" customWidth="1"/>
    <col min="10245" max="10245" width="17.90625" style="186" customWidth="1"/>
    <col min="10246" max="10246" width="15.08984375" style="186" customWidth="1"/>
    <col min="10247" max="10247" width="18.36328125" style="186" customWidth="1"/>
    <col min="10248" max="10248" width="16.54296875" style="186" customWidth="1"/>
    <col min="10249" max="10249" width="15.6328125" style="186" customWidth="1"/>
    <col min="10250" max="10251" width="15.90625" style="186" customWidth="1"/>
    <col min="10252" max="10252" width="14.36328125" style="186" customWidth="1"/>
    <col min="10253" max="10253" width="13.6328125" style="186" customWidth="1"/>
    <col min="10254" max="10254" width="15.36328125" style="186" customWidth="1"/>
    <col min="10255" max="10494" width="9.08984375" style="186" customWidth="1"/>
    <col min="10495" max="10495" width="36.453125" style="186"/>
    <col min="10496" max="10496" width="36.453125" style="186" bestFit="1" customWidth="1"/>
    <col min="10497" max="10497" width="18.08984375" style="186" customWidth="1"/>
    <col min="10498" max="10498" width="21.36328125" style="186" customWidth="1"/>
    <col min="10499" max="10499" width="19.36328125" style="186" customWidth="1"/>
    <col min="10500" max="10500" width="20.54296875" style="186" customWidth="1"/>
    <col min="10501" max="10501" width="17.90625" style="186" customWidth="1"/>
    <col min="10502" max="10502" width="15.08984375" style="186" customWidth="1"/>
    <col min="10503" max="10503" width="18.36328125" style="186" customWidth="1"/>
    <col min="10504" max="10504" width="16.54296875" style="186" customWidth="1"/>
    <col min="10505" max="10505" width="15.6328125" style="186" customWidth="1"/>
    <col min="10506" max="10507" width="15.90625" style="186" customWidth="1"/>
    <col min="10508" max="10508" width="14.36328125" style="186" customWidth="1"/>
    <col min="10509" max="10509" width="13.6328125" style="186" customWidth="1"/>
    <col min="10510" max="10510" width="15.36328125" style="186" customWidth="1"/>
    <col min="10511" max="10750" width="9.08984375" style="186" customWidth="1"/>
    <col min="10751" max="10751" width="36.453125" style="186"/>
    <col min="10752" max="10752" width="36.453125" style="186" bestFit="1" customWidth="1"/>
    <col min="10753" max="10753" width="18.08984375" style="186" customWidth="1"/>
    <col min="10754" max="10754" width="21.36328125" style="186" customWidth="1"/>
    <col min="10755" max="10755" width="19.36328125" style="186" customWidth="1"/>
    <col min="10756" max="10756" width="20.54296875" style="186" customWidth="1"/>
    <col min="10757" max="10757" width="17.90625" style="186" customWidth="1"/>
    <col min="10758" max="10758" width="15.08984375" style="186" customWidth="1"/>
    <col min="10759" max="10759" width="18.36328125" style="186" customWidth="1"/>
    <col min="10760" max="10760" width="16.54296875" style="186" customWidth="1"/>
    <col min="10761" max="10761" width="15.6328125" style="186" customWidth="1"/>
    <col min="10762" max="10763" width="15.90625" style="186" customWidth="1"/>
    <col min="10764" max="10764" width="14.36328125" style="186" customWidth="1"/>
    <col min="10765" max="10765" width="13.6328125" style="186" customWidth="1"/>
    <col min="10766" max="10766" width="15.36328125" style="186" customWidth="1"/>
    <col min="10767" max="11006" width="9.08984375" style="186" customWidth="1"/>
    <col min="11007" max="11007" width="36.453125" style="186"/>
    <col min="11008" max="11008" width="36.453125" style="186" bestFit="1" customWidth="1"/>
    <col min="11009" max="11009" width="18.08984375" style="186" customWidth="1"/>
    <col min="11010" max="11010" width="21.36328125" style="186" customWidth="1"/>
    <col min="11011" max="11011" width="19.36328125" style="186" customWidth="1"/>
    <col min="11012" max="11012" width="20.54296875" style="186" customWidth="1"/>
    <col min="11013" max="11013" width="17.90625" style="186" customWidth="1"/>
    <col min="11014" max="11014" width="15.08984375" style="186" customWidth="1"/>
    <col min="11015" max="11015" width="18.36328125" style="186" customWidth="1"/>
    <col min="11016" max="11016" width="16.54296875" style="186" customWidth="1"/>
    <col min="11017" max="11017" width="15.6328125" style="186" customWidth="1"/>
    <col min="11018" max="11019" width="15.90625" style="186" customWidth="1"/>
    <col min="11020" max="11020" width="14.36328125" style="186" customWidth="1"/>
    <col min="11021" max="11021" width="13.6328125" style="186" customWidth="1"/>
    <col min="11022" max="11022" width="15.36328125" style="186" customWidth="1"/>
    <col min="11023" max="11262" width="9.08984375" style="186" customWidth="1"/>
    <col min="11263" max="11263" width="36.453125" style="186"/>
    <col min="11264" max="11264" width="36.453125" style="186" bestFit="1" customWidth="1"/>
    <col min="11265" max="11265" width="18.08984375" style="186" customWidth="1"/>
    <col min="11266" max="11266" width="21.36328125" style="186" customWidth="1"/>
    <col min="11267" max="11267" width="19.36328125" style="186" customWidth="1"/>
    <col min="11268" max="11268" width="20.54296875" style="186" customWidth="1"/>
    <col min="11269" max="11269" width="17.90625" style="186" customWidth="1"/>
    <col min="11270" max="11270" width="15.08984375" style="186" customWidth="1"/>
    <col min="11271" max="11271" width="18.36328125" style="186" customWidth="1"/>
    <col min="11272" max="11272" width="16.54296875" style="186" customWidth="1"/>
    <col min="11273" max="11273" width="15.6328125" style="186" customWidth="1"/>
    <col min="11274" max="11275" width="15.90625" style="186" customWidth="1"/>
    <col min="11276" max="11276" width="14.36328125" style="186" customWidth="1"/>
    <col min="11277" max="11277" width="13.6328125" style="186" customWidth="1"/>
    <col min="11278" max="11278" width="15.36328125" style="186" customWidth="1"/>
    <col min="11279" max="11518" width="9.08984375" style="186" customWidth="1"/>
    <col min="11519" max="11519" width="36.453125" style="186"/>
    <col min="11520" max="11520" width="36.453125" style="186" bestFit="1" customWidth="1"/>
    <col min="11521" max="11521" width="18.08984375" style="186" customWidth="1"/>
    <col min="11522" max="11522" width="21.36328125" style="186" customWidth="1"/>
    <col min="11523" max="11523" width="19.36328125" style="186" customWidth="1"/>
    <col min="11524" max="11524" width="20.54296875" style="186" customWidth="1"/>
    <col min="11525" max="11525" width="17.90625" style="186" customWidth="1"/>
    <col min="11526" max="11526" width="15.08984375" style="186" customWidth="1"/>
    <col min="11527" max="11527" width="18.36328125" style="186" customWidth="1"/>
    <col min="11528" max="11528" width="16.54296875" style="186" customWidth="1"/>
    <col min="11529" max="11529" width="15.6328125" style="186" customWidth="1"/>
    <col min="11530" max="11531" width="15.90625" style="186" customWidth="1"/>
    <col min="11532" max="11532" width="14.36328125" style="186" customWidth="1"/>
    <col min="11533" max="11533" width="13.6328125" style="186" customWidth="1"/>
    <col min="11534" max="11534" width="15.36328125" style="186" customWidth="1"/>
    <col min="11535" max="11774" width="9.08984375" style="186" customWidth="1"/>
    <col min="11775" max="11775" width="36.453125" style="186"/>
    <col min="11776" max="11776" width="36.453125" style="186" bestFit="1" customWidth="1"/>
    <col min="11777" max="11777" width="18.08984375" style="186" customWidth="1"/>
    <col min="11778" max="11778" width="21.36328125" style="186" customWidth="1"/>
    <col min="11779" max="11779" width="19.36328125" style="186" customWidth="1"/>
    <col min="11780" max="11780" width="20.54296875" style="186" customWidth="1"/>
    <col min="11781" max="11781" width="17.90625" style="186" customWidth="1"/>
    <col min="11782" max="11782" width="15.08984375" style="186" customWidth="1"/>
    <col min="11783" max="11783" width="18.36328125" style="186" customWidth="1"/>
    <col min="11784" max="11784" width="16.54296875" style="186" customWidth="1"/>
    <col min="11785" max="11785" width="15.6328125" style="186" customWidth="1"/>
    <col min="11786" max="11787" width="15.90625" style="186" customWidth="1"/>
    <col min="11788" max="11788" width="14.36328125" style="186" customWidth="1"/>
    <col min="11789" max="11789" width="13.6328125" style="186" customWidth="1"/>
    <col min="11790" max="11790" width="15.36328125" style="186" customWidth="1"/>
    <col min="11791" max="12030" width="9.08984375" style="186" customWidth="1"/>
    <col min="12031" max="12031" width="36.453125" style="186"/>
    <col min="12032" max="12032" width="36.453125" style="186" bestFit="1" customWidth="1"/>
    <col min="12033" max="12033" width="18.08984375" style="186" customWidth="1"/>
    <col min="12034" max="12034" width="21.36328125" style="186" customWidth="1"/>
    <col min="12035" max="12035" width="19.36328125" style="186" customWidth="1"/>
    <col min="12036" max="12036" width="20.54296875" style="186" customWidth="1"/>
    <col min="12037" max="12037" width="17.90625" style="186" customWidth="1"/>
    <col min="12038" max="12038" width="15.08984375" style="186" customWidth="1"/>
    <col min="12039" max="12039" width="18.36328125" style="186" customWidth="1"/>
    <col min="12040" max="12040" width="16.54296875" style="186" customWidth="1"/>
    <col min="12041" max="12041" width="15.6328125" style="186" customWidth="1"/>
    <col min="12042" max="12043" width="15.90625" style="186" customWidth="1"/>
    <col min="12044" max="12044" width="14.36328125" style="186" customWidth="1"/>
    <col min="12045" max="12045" width="13.6328125" style="186" customWidth="1"/>
    <col min="12046" max="12046" width="15.36328125" style="186" customWidth="1"/>
    <col min="12047" max="12286" width="9.08984375" style="186" customWidth="1"/>
    <col min="12287" max="12287" width="36.453125" style="186"/>
    <col min="12288" max="12288" width="36.453125" style="186" bestFit="1" customWidth="1"/>
    <col min="12289" max="12289" width="18.08984375" style="186" customWidth="1"/>
    <col min="12290" max="12290" width="21.36328125" style="186" customWidth="1"/>
    <col min="12291" max="12291" width="19.36328125" style="186" customWidth="1"/>
    <col min="12292" max="12292" width="20.54296875" style="186" customWidth="1"/>
    <col min="12293" max="12293" width="17.90625" style="186" customWidth="1"/>
    <col min="12294" max="12294" width="15.08984375" style="186" customWidth="1"/>
    <col min="12295" max="12295" width="18.36328125" style="186" customWidth="1"/>
    <col min="12296" max="12296" width="16.54296875" style="186" customWidth="1"/>
    <col min="12297" max="12297" width="15.6328125" style="186" customWidth="1"/>
    <col min="12298" max="12299" width="15.90625" style="186" customWidth="1"/>
    <col min="12300" max="12300" width="14.36328125" style="186" customWidth="1"/>
    <col min="12301" max="12301" width="13.6328125" style="186" customWidth="1"/>
    <col min="12302" max="12302" width="15.36328125" style="186" customWidth="1"/>
    <col min="12303" max="12542" width="9.08984375" style="186" customWidth="1"/>
    <col min="12543" max="12543" width="36.453125" style="186"/>
    <col min="12544" max="12544" width="36.453125" style="186" bestFit="1" customWidth="1"/>
    <col min="12545" max="12545" width="18.08984375" style="186" customWidth="1"/>
    <col min="12546" max="12546" width="21.36328125" style="186" customWidth="1"/>
    <col min="12547" max="12547" width="19.36328125" style="186" customWidth="1"/>
    <col min="12548" max="12548" width="20.54296875" style="186" customWidth="1"/>
    <col min="12549" max="12549" width="17.90625" style="186" customWidth="1"/>
    <col min="12550" max="12550" width="15.08984375" style="186" customWidth="1"/>
    <col min="12551" max="12551" width="18.36328125" style="186" customWidth="1"/>
    <col min="12552" max="12552" width="16.54296875" style="186" customWidth="1"/>
    <col min="12553" max="12553" width="15.6328125" style="186" customWidth="1"/>
    <col min="12554" max="12555" width="15.90625" style="186" customWidth="1"/>
    <col min="12556" max="12556" width="14.36328125" style="186" customWidth="1"/>
    <col min="12557" max="12557" width="13.6328125" style="186" customWidth="1"/>
    <col min="12558" max="12558" width="15.36328125" style="186" customWidth="1"/>
    <col min="12559" max="12798" width="9.08984375" style="186" customWidth="1"/>
    <col min="12799" max="12799" width="36.453125" style="186"/>
    <col min="12800" max="12800" width="36.453125" style="186" bestFit="1" customWidth="1"/>
    <col min="12801" max="12801" width="18.08984375" style="186" customWidth="1"/>
    <col min="12802" max="12802" width="21.36328125" style="186" customWidth="1"/>
    <col min="12803" max="12803" width="19.36328125" style="186" customWidth="1"/>
    <col min="12804" max="12804" width="20.54296875" style="186" customWidth="1"/>
    <col min="12805" max="12805" width="17.90625" style="186" customWidth="1"/>
    <col min="12806" max="12806" width="15.08984375" style="186" customWidth="1"/>
    <col min="12807" max="12807" width="18.36328125" style="186" customWidth="1"/>
    <col min="12808" max="12808" width="16.54296875" style="186" customWidth="1"/>
    <col min="12809" max="12809" width="15.6328125" style="186" customWidth="1"/>
    <col min="12810" max="12811" width="15.90625" style="186" customWidth="1"/>
    <col min="12812" max="12812" width="14.36328125" style="186" customWidth="1"/>
    <col min="12813" max="12813" width="13.6328125" style="186" customWidth="1"/>
    <col min="12814" max="12814" width="15.36328125" style="186" customWidth="1"/>
    <col min="12815" max="13054" width="9.08984375" style="186" customWidth="1"/>
    <col min="13055" max="13055" width="36.453125" style="186"/>
    <col min="13056" max="13056" width="36.453125" style="186" bestFit="1" customWidth="1"/>
    <col min="13057" max="13057" width="18.08984375" style="186" customWidth="1"/>
    <col min="13058" max="13058" width="21.36328125" style="186" customWidth="1"/>
    <col min="13059" max="13059" width="19.36328125" style="186" customWidth="1"/>
    <col min="13060" max="13060" width="20.54296875" style="186" customWidth="1"/>
    <col min="13061" max="13061" width="17.90625" style="186" customWidth="1"/>
    <col min="13062" max="13062" width="15.08984375" style="186" customWidth="1"/>
    <col min="13063" max="13063" width="18.36328125" style="186" customWidth="1"/>
    <col min="13064" max="13064" width="16.54296875" style="186" customWidth="1"/>
    <col min="13065" max="13065" width="15.6328125" style="186" customWidth="1"/>
    <col min="13066" max="13067" width="15.90625" style="186" customWidth="1"/>
    <col min="13068" max="13068" width="14.36328125" style="186" customWidth="1"/>
    <col min="13069" max="13069" width="13.6328125" style="186" customWidth="1"/>
    <col min="13070" max="13070" width="15.36328125" style="186" customWidth="1"/>
    <col min="13071" max="13310" width="9.08984375" style="186" customWidth="1"/>
    <col min="13311" max="13311" width="36.453125" style="186"/>
    <col min="13312" max="13312" width="36.453125" style="186" bestFit="1" customWidth="1"/>
    <col min="13313" max="13313" width="18.08984375" style="186" customWidth="1"/>
    <col min="13314" max="13314" width="21.36328125" style="186" customWidth="1"/>
    <col min="13315" max="13315" width="19.36328125" style="186" customWidth="1"/>
    <col min="13316" max="13316" width="20.54296875" style="186" customWidth="1"/>
    <col min="13317" max="13317" width="17.90625" style="186" customWidth="1"/>
    <col min="13318" max="13318" width="15.08984375" style="186" customWidth="1"/>
    <col min="13319" max="13319" width="18.36328125" style="186" customWidth="1"/>
    <col min="13320" max="13320" width="16.54296875" style="186" customWidth="1"/>
    <col min="13321" max="13321" width="15.6328125" style="186" customWidth="1"/>
    <col min="13322" max="13323" width="15.90625" style="186" customWidth="1"/>
    <col min="13324" max="13324" width="14.36328125" style="186" customWidth="1"/>
    <col min="13325" max="13325" width="13.6328125" style="186" customWidth="1"/>
    <col min="13326" max="13326" width="15.36328125" style="186" customWidth="1"/>
    <col min="13327" max="13566" width="9.08984375" style="186" customWidth="1"/>
    <col min="13567" max="13567" width="36.453125" style="186"/>
    <col min="13568" max="13568" width="36.453125" style="186" bestFit="1" customWidth="1"/>
    <col min="13569" max="13569" width="18.08984375" style="186" customWidth="1"/>
    <col min="13570" max="13570" width="21.36328125" style="186" customWidth="1"/>
    <col min="13571" max="13571" width="19.36328125" style="186" customWidth="1"/>
    <col min="13572" max="13572" width="20.54296875" style="186" customWidth="1"/>
    <col min="13573" max="13573" width="17.90625" style="186" customWidth="1"/>
    <col min="13574" max="13574" width="15.08984375" style="186" customWidth="1"/>
    <col min="13575" max="13575" width="18.36328125" style="186" customWidth="1"/>
    <col min="13576" max="13576" width="16.54296875" style="186" customWidth="1"/>
    <col min="13577" max="13577" width="15.6328125" style="186" customWidth="1"/>
    <col min="13578" max="13579" width="15.90625" style="186" customWidth="1"/>
    <col min="13580" max="13580" width="14.36328125" style="186" customWidth="1"/>
    <col min="13581" max="13581" width="13.6328125" style="186" customWidth="1"/>
    <col min="13582" max="13582" width="15.36328125" style="186" customWidth="1"/>
    <col min="13583" max="13822" width="9.08984375" style="186" customWidth="1"/>
    <col min="13823" max="13823" width="36.453125" style="186"/>
    <col min="13824" max="13824" width="36.453125" style="186" bestFit="1" customWidth="1"/>
    <col min="13825" max="13825" width="18.08984375" style="186" customWidth="1"/>
    <col min="13826" max="13826" width="21.36328125" style="186" customWidth="1"/>
    <col min="13827" max="13827" width="19.36328125" style="186" customWidth="1"/>
    <col min="13828" max="13828" width="20.54296875" style="186" customWidth="1"/>
    <col min="13829" max="13829" width="17.90625" style="186" customWidth="1"/>
    <col min="13830" max="13830" width="15.08984375" style="186" customWidth="1"/>
    <col min="13831" max="13831" width="18.36328125" style="186" customWidth="1"/>
    <col min="13832" max="13832" width="16.54296875" style="186" customWidth="1"/>
    <col min="13833" max="13833" width="15.6328125" style="186" customWidth="1"/>
    <col min="13834" max="13835" width="15.90625" style="186" customWidth="1"/>
    <col min="13836" max="13836" width="14.36328125" style="186" customWidth="1"/>
    <col min="13837" max="13837" width="13.6328125" style="186" customWidth="1"/>
    <col min="13838" max="13838" width="15.36328125" style="186" customWidth="1"/>
    <col min="13839" max="14078" width="9.08984375" style="186" customWidth="1"/>
    <col min="14079" max="14079" width="36.453125" style="186"/>
    <col min="14080" max="14080" width="36.453125" style="186" bestFit="1" customWidth="1"/>
    <col min="14081" max="14081" width="18.08984375" style="186" customWidth="1"/>
    <col min="14082" max="14082" width="21.36328125" style="186" customWidth="1"/>
    <col min="14083" max="14083" width="19.36328125" style="186" customWidth="1"/>
    <col min="14084" max="14084" width="20.54296875" style="186" customWidth="1"/>
    <col min="14085" max="14085" width="17.90625" style="186" customWidth="1"/>
    <col min="14086" max="14086" width="15.08984375" style="186" customWidth="1"/>
    <col min="14087" max="14087" width="18.36328125" style="186" customWidth="1"/>
    <col min="14088" max="14088" width="16.54296875" style="186" customWidth="1"/>
    <col min="14089" max="14089" width="15.6328125" style="186" customWidth="1"/>
    <col min="14090" max="14091" width="15.90625" style="186" customWidth="1"/>
    <col min="14092" max="14092" width="14.36328125" style="186" customWidth="1"/>
    <col min="14093" max="14093" width="13.6328125" style="186" customWidth="1"/>
    <col min="14094" max="14094" width="15.36328125" style="186" customWidth="1"/>
    <col min="14095" max="14334" width="9.08984375" style="186" customWidth="1"/>
    <col min="14335" max="14335" width="36.453125" style="186"/>
    <col min="14336" max="14336" width="36.453125" style="186" bestFit="1" customWidth="1"/>
    <col min="14337" max="14337" width="18.08984375" style="186" customWidth="1"/>
    <col min="14338" max="14338" width="21.36328125" style="186" customWidth="1"/>
    <col min="14339" max="14339" width="19.36328125" style="186" customWidth="1"/>
    <col min="14340" max="14340" width="20.54296875" style="186" customWidth="1"/>
    <col min="14341" max="14341" width="17.90625" style="186" customWidth="1"/>
    <col min="14342" max="14342" width="15.08984375" style="186" customWidth="1"/>
    <col min="14343" max="14343" width="18.36328125" style="186" customWidth="1"/>
    <col min="14344" max="14344" width="16.54296875" style="186" customWidth="1"/>
    <col min="14345" max="14345" width="15.6328125" style="186" customWidth="1"/>
    <col min="14346" max="14347" width="15.90625" style="186" customWidth="1"/>
    <col min="14348" max="14348" width="14.36328125" style="186" customWidth="1"/>
    <col min="14349" max="14349" width="13.6328125" style="186" customWidth="1"/>
    <col min="14350" max="14350" width="15.36328125" style="186" customWidth="1"/>
    <col min="14351" max="14590" width="9.08984375" style="186" customWidth="1"/>
    <col min="14591" max="14591" width="36.453125" style="186"/>
    <col min="14592" max="14592" width="36.453125" style="186" bestFit="1" customWidth="1"/>
    <col min="14593" max="14593" width="18.08984375" style="186" customWidth="1"/>
    <col min="14594" max="14594" width="21.36328125" style="186" customWidth="1"/>
    <col min="14595" max="14595" width="19.36328125" style="186" customWidth="1"/>
    <col min="14596" max="14596" width="20.54296875" style="186" customWidth="1"/>
    <col min="14597" max="14597" width="17.90625" style="186" customWidth="1"/>
    <col min="14598" max="14598" width="15.08984375" style="186" customWidth="1"/>
    <col min="14599" max="14599" width="18.36328125" style="186" customWidth="1"/>
    <col min="14600" max="14600" width="16.54296875" style="186" customWidth="1"/>
    <col min="14601" max="14601" width="15.6328125" style="186" customWidth="1"/>
    <col min="14602" max="14603" width="15.90625" style="186" customWidth="1"/>
    <col min="14604" max="14604" width="14.36328125" style="186" customWidth="1"/>
    <col min="14605" max="14605" width="13.6328125" style="186" customWidth="1"/>
    <col min="14606" max="14606" width="15.36328125" style="186" customWidth="1"/>
    <col min="14607" max="14846" width="9.08984375" style="186" customWidth="1"/>
    <col min="14847" max="14847" width="36.453125" style="186"/>
    <col min="14848" max="14848" width="36.453125" style="186" bestFit="1" customWidth="1"/>
    <col min="14849" max="14849" width="18.08984375" style="186" customWidth="1"/>
    <col min="14850" max="14850" width="21.36328125" style="186" customWidth="1"/>
    <col min="14851" max="14851" width="19.36328125" style="186" customWidth="1"/>
    <col min="14852" max="14852" width="20.54296875" style="186" customWidth="1"/>
    <col min="14853" max="14853" width="17.90625" style="186" customWidth="1"/>
    <col min="14854" max="14854" width="15.08984375" style="186" customWidth="1"/>
    <col min="14855" max="14855" width="18.36328125" style="186" customWidth="1"/>
    <col min="14856" max="14856" width="16.54296875" style="186" customWidth="1"/>
    <col min="14857" max="14857" width="15.6328125" style="186" customWidth="1"/>
    <col min="14858" max="14859" width="15.90625" style="186" customWidth="1"/>
    <col min="14860" max="14860" width="14.36328125" style="186" customWidth="1"/>
    <col min="14861" max="14861" width="13.6328125" style="186" customWidth="1"/>
    <col min="14862" max="14862" width="15.36328125" style="186" customWidth="1"/>
    <col min="14863" max="15102" width="9.08984375" style="186" customWidth="1"/>
    <col min="15103" max="15103" width="36.453125" style="186"/>
    <col min="15104" max="15104" width="36.453125" style="186" bestFit="1" customWidth="1"/>
    <col min="15105" max="15105" width="18.08984375" style="186" customWidth="1"/>
    <col min="15106" max="15106" width="21.36328125" style="186" customWidth="1"/>
    <col min="15107" max="15107" width="19.36328125" style="186" customWidth="1"/>
    <col min="15108" max="15108" width="20.54296875" style="186" customWidth="1"/>
    <col min="15109" max="15109" width="17.90625" style="186" customWidth="1"/>
    <col min="15110" max="15110" width="15.08984375" style="186" customWidth="1"/>
    <col min="15111" max="15111" width="18.36328125" style="186" customWidth="1"/>
    <col min="15112" max="15112" width="16.54296875" style="186" customWidth="1"/>
    <col min="15113" max="15113" width="15.6328125" style="186" customWidth="1"/>
    <col min="15114" max="15115" width="15.90625" style="186" customWidth="1"/>
    <col min="15116" max="15116" width="14.36328125" style="186" customWidth="1"/>
    <col min="15117" max="15117" width="13.6328125" style="186" customWidth="1"/>
    <col min="15118" max="15118" width="15.36328125" style="186" customWidth="1"/>
    <col min="15119" max="15358" width="9.08984375" style="186" customWidth="1"/>
    <col min="15359" max="15359" width="36.453125" style="186"/>
    <col min="15360" max="15360" width="36.453125" style="186" bestFit="1" customWidth="1"/>
    <col min="15361" max="15361" width="18.08984375" style="186" customWidth="1"/>
    <col min="15362" max="15362" width="21.36328125" style="186" customWidth="1"/>
    <col min="15363" max="15363" width="19.36328125" style="186" customWidth="1"/>
    <col min="15364" max="15364" width="20.54296875" style="186" customWidth="1"/>
    <col min="15365" max="15365" width="17.90625" style="186" customWidth="1"/>
    <col min="15366" max="15366" width="15.08984375" style="186" customWidth="1"/>
    <col min="15367" max="15367" width="18.36328125" style="186" customWidth="1"/>
    <col min="15368" max="15368" width="16.54296875" style="186" customWidth="1"/>
    <col min="15369" max="15369" width="15.6328125" style="186" customWidth="1"/>
    <col min="15370" max="15371" width="15.90625" style="186" customWidth="1"/>
    <col min="15372" max="15372" width="14.36328125" style="186" customWidth="1"/>
    <col min="15373" max="15373" width="13.6328125" style="186" customWidth="1"/>
    <col min="15374" max="15374" width="15.36328125" style="186" customWidth="1"/>
    <col min="15375" max="15614" width="9.08984375" style="186" customWidth="1"/>
    <col min="15615" max="15615" width="36.453125" style="186"/>
    <col min="15616" max="15616" width="36.453125" style="186" bestFit="1" customWidth="1"/>
    <col min="15617" max="15617" width="18.08984375" style="186" customWidth="1"/>
    <col min="15618" max="15618" width="21.36328125" style="186" customWidth="1"/>
    <col min="15619" max="15619" width="19.36328125" style="186" customWidth="1"/>
    <col min="15620" max="15620" width="20.54296875" style="186" customWidth="1"/>
    <col min="15621" max="15621" width="17.90625" style="186" customWidth="1"/>
    <col min="15622" max="15622" width="15.08984375" style="186" customWidth="1"/>
    <col min="15623" max="15623" width="18.36328125" style="186" customWidth="1"/>
    <col min="15624" max="15624" width="16.54296875" style="186" customWidth="1"/>
    <col min="15625" max="15625" width="15.6328125" style="186" customWidth="1"/>
    <col min="15626" max="15627" width="15.90625" style="186" customWidth="1"/>
    <col min="15628" max="15628" width="14.36328125" style="186" customWidth="1"/>
    <col min="15629" max="15629" width="13.6328125" style="186" customWidth="1"/>
    <col min="15630" max="15630" width="15.36328125" style="186" customWidth="1"/>
    <col min="15631" max="15870" width="9.08984375" style="186" customWidth="1"/>
    <col min="15871" max="15871" width="36.453125" style="186"/>
    <col min="15872" max="15872" width="36.453125" style="186" bestFit="1" customWidth="1"/>
    <col min="15873" max="15873" width="18.08984375" style="186" customWidth="1"/>
    <col min="15874" max="15874" width="21.36328125" style="186" customWidth="1"/>
    <col min="15875" max="15875" width="19.36328125" style="186" customWidth="1"/>
    <col min="15876" max="15876" width="20.54296875" style="186" customWidth="1"/>
    <col min="15877" max="15877" width="17.90625" style="186" customWidth="1"/>
    <col min="15878" max="15878" width="15.08984375" style="186" customWidth="1"/>
    <col min="15879" max="15879" width="18.36328125" style="186" customWidth="1"/>
    <col min="15880" max="15880" width="16.54296875" style="186" customWidth="1"/>
    <col min="15881" max="15881" width="15.6328125" style="186" customWidth="1"/>
    <col min="15882" max="15883" width="15.90625" style="186" customWidth="1"/>
    <col min="15884" max="15884" width="14.36328125" style="186" customWidth="1"/>
    <col min="15885" max="15885" width="13.6328125" style="186" customWidth="1"/>
    <col min="15886" max="15886" width="15.36328125" style="186" customWidth="1"/>
    <col min="15887" max="16126" width="9.08984375" style="186" customWidth="1"/>
    <col min="16127" max="16127" width="36.453125" style="186"/>
    <col min="16128" max="16128" width="36.453125" style="186" bestFit="1" customWidth="1"/>
    <col min="16129" max="16129" width="18.08984375" style="186" customWidth="1"/>
    <col min="16130" max="16130" width="21.36328125" style="186" customWidth="1"/>
    <col min="16131" max="16131" width="19.36328125" style="186" customWidth="1"/>
    <col min="16132" max="16132" width="20.54296875" style="186" customWidth="1"/>
    <col min="16133" max="16133" width="17.90625" style="186" customWidth="1"/>
    <col min="16134" max="16134" width="15.08984375" style="186" customWidth="1"/>
    <col min="16135" max="16135" width="18.36328125" style="186" customWidth="1"/>
    <col min="16136" max="16136" width="16.54296875" style="186" customWidth="1"/>
    <col min="16137" max="16137" width="15.6328125" style="186" customWidth="1"/>
    <col min="16138" max="16139" width="15.90625" style="186" customWidth="1"/>
    <col min="16140" max="16140" width="14.36328125" style="186" customWidth="1"/>
    <col min="16141" max="16141" width="13.6328125" style="186" customWidth="1"/>
    <col min="16142" max="16142" width="15.36328125" style="186" customWidth="1"/>
    <col min="16143" max="16384" width="9.08984375" style="186" customWidth="1"/>
  </cols>
  <sheetData>
    <row r="1" spans="1:13" x14ac:dyDescent="0.25">
      <c r="M1" s="259"/>
    </row>
    <row r="2" spans="1:13" ht="24" customHeight="1" x14ac:dyDescent="0.3">
      <c r="A2" s="187" t="s">
        <v>205</v>
      </c>
      <c r="E2" s="512"/>
      <c r="G2" s="187" t="s">
        <v>218</v>
      </c>
      <c r="H2" s="187"/>
      <c r="I2" s="187"/>
      <c r="J2" s="187"/>
      <c r="K2" s="187" t="s">
        <v>206</v>
      </c>
      <c r="M2" s="259"/>
    </row>
    <row r="3" spans="1:13" ht="14.5" x14ac:dyDescent="0.25">
      <c r="A3" s="513" t="s">
        <v>188</v>
      </c>
      <c r="B3" s="649" t="s">
        <v>189</v>
      </c>
      <c r="C3" s="649"/>
      <c r="D3" s="514" t="s">
        <v>190</v>
      </c>
      <c r="E3" s="514">
        <v>2025</v>
      </c>
      <c r="F3" s="514">
        <v>2026</v>
      </c>
      <c r="G3" s="514">
        <v>2027</v>
      </c>
      <c r="H3" s="514">
        <v>2028</v>
      </c>
      <c r="I3" s="650" t="s">
        <v>191</v>
      </c>
      <c r="J3" s="651"/>
      <c r="K3" s="652"/>
    </row>
    <row r="4" spans="1:13" s="276" customFormat="1" ht="15" customHeight="1" x14ac:dyDescent="0.35">
      <c r="A4" s="416" t="s">
        <v>336</v>
      </c>
      <c r="B4" s="641" t="s">
        <v>403</v>
      </c>
      <c r="C4" s="642"/>
      <c r="D4" s="515"/>
      <c r="E4" s="515">
        <v>500000</v>
      </c>
      <c r="F4" s="515">
        <v>500000</v>
      </c>
      <c r="G4" s="515">
        <v>500000</v>
      </c>
      <c r="H4" s="515">
        <v>500000</v>
      </c>
      <c r="I4" s="632" t="s">
        <v>557</v>
      </c>
      <c r="J4" s="633"/>
      <c r="K4" s="634"/>
      <c r="L4" s="342"/>
    </row>
    <row r="5" spans="1:13" s="276" customFormat="1" ht="21" customHeight="1" x14ac:dyDescent="0.3">
      <c r="A5" s="416" t="s">
        <v>0</v>
      </c>
      <c r="B5" s="643" t="s">
        <v>558</v>
      </c>
      <c r="C5" s="643"/>
      <c r="D5" s="516"/>
      <c r="E5" s="515">
        <v>76000</v>
      </c>
      <c r="F5" s="515">
        <v>76000</v>
      </c>
      <c r="G5" s="515">
        <v>76000</v>
      </c>
      <c r="H5" s="515">
        <v>76000</v>
      </c>
      <c r="I5" s="632" t="s">
        <v>404</v>
      </c>
      <c r="J5" s="633"/>
      <c r="K5" s="634"/>
      <c r="L5" s="342"/>
    </row>
    <row r="6" spans="1:13" s="276" customFormat="1" ht="15" customHeight="1" x14ac:dyDescent="0.3">
      <c r="A6" s="416" t="s">
        <v>2</v>
      </c>
      <c r="B6" s="643" t="s">
        <v>559</v>
      </c>
      <c r="C6" s="643"/>
      <c r="D6" s="516"/>
      <c r="E6" s="515">
        <v>253000</v>
      </c>
      <c r="F6" s="515">
        <v>253000</v>
      </c>
      <c r="G6" s="515">
        <v>253000</v>
      </c>
      <c r="H6" s="515">
        <v>253000</v>
      </c>
      <c r="I6" s="647" t="s">
        <v>560</v>
      </c>
      <c r="J6" s="647"/>
      <c r="K6" s="647"/>
      <c r="L6" s="342"/>
    </row>
    <row r="7" spans="1:13" s="276" customFormat="1" ht="15" customHeight="1" x14ac:dyDescent="0.3">
      <c r="A7" s="416" t="s">
        <v>237</v>
      </c>
      <c r="B7" s="643" t="s">
        <v>561</v>
      </c>
      <c r="C7" s="643"/>
      <c r="D7" s="516"/>
      <c r="E7" s="515">
        <v>3700000</v>
      </c>
      <c r="F7" s="515">
        <v>3700000</v>
      </c>
      <c r="G7" s="515">
        <v>3700000</v>
      </c>
      <c r="H7" s="515">
        <v>3700000</v>
      </c>
      <c r="I7" s="647" t="s">
        <v>562</v>
      </c>
      <c r="J7" s="647"/>
      <c r="K7" s="647"/>
      <c r="L7" s="342"/>
    </row>
    <row r="8" spans="1:13" s="414" customFormat="1" ht="15" customHeight="1" x14ac:dyDescent="0.3">
      <c r="A8" s="416" t="s">
        <v>3</v>
      </c>
      <c r="B8" s="643" t="s">
        <v>563</v>
      </c>
      <c r="C8" s="643"/>
      <c r="D8" s="516"/>
      <c r="E8" s="515">
        <v>125000</v>
      </c>
      <c r="F8" s="515">
        <v>125000</v>
      </c>
      <c r="G8" s="515">
        <v>125000</v>
      </c>
      <c r="H8" s="515">
        <v>125000</v>
      </c>
      <c r="I8" s="632" t="s">
        <v>564</v>
      </c>
      <c r="J8" s="633"/>
      <c r="K8" s="634"/>
      <c r="L8" s="342"/>
    </row>
    <row r="9" spans="1:13" s="276" customFormat="1" ht="15" customHeight="1" x14ac:dyDescent="0.3">
      <c r="A9" s="416" t="s">
        <v>4</v>
      </c>
      <c r="B9" s="643" t="s">
        <v>406</v>
      </c>
      <c r="C9" s="643"/>
      <c r="D9" s="516"/>
      <c r="E9" s="515">
        <v>4200000</v>
      </c>
      <c r="F9" s="515">
        <v>4200000</v>
      </c>
      <c r="G9" s="515">
        <v>4200000</v>
      </c>
      <c r="H9" s="515">
        <v>4200000</v>
      </c>
      <c r="I9" s="647" t="s">
        <v>407</v>
      </c>
      <c r="J9" s="647"/>
      <c r="K9" s="647"/>
      <c r="L9" s="342"/>
    </row>
    <row r="10" spans="1:13" s="276" customFormat="1" ht="15" customHeight="1" x14ac:dyDescent="0.3">
      <c r="A10" s="416" t="s">
        <v>6</v>
      </c>
      <c r="B10" s="643" t="s">
        <v>482</v>
      </c>
      <c r="C10" s="643"/>
      <c r="D10" s="516" t="s">
        <v>483</v>
      </c>
      <c r="E10" s="515">
        <v>1500000</v>
      </c>
      <c r="F10" s="515">
        <v>1500000</v>
      </c>
      <c r="G10" s="515">
        <v>1500000</v>
      </c>
      <c r="H10" s="515">
        <v>1500000</v>
      </c>
      <c r="I10" s="647" t="s">
        <v>409</v>
      </c>
      <c r="J10" s="647"/>
      <c r="K10" s="647"/>
      <c r="L10" s="342"/>
    </row>
    <row r="11" spans="1:13" s="276" customFormat="1" ht="15" customHeight="1" x14ac:dyDescent="0.3">
      <c r="A11" s="416" t="s">
        <v>8</v>
      </c>
      <c r="B11" s="643" t="s">
        <v>410</v>
      </c>
      <c r="C11" s="643"/>
      <c r="D11" s="516" t="s">
        <v>484</v>
      </c>
      <c r="E11" s="515">
        <v>1400000</v>
      </c>
      <c r="F11" s="515">
        <v>1400000</v>
      </c>
      <c r="G11" s="515">
        <v>1400000</v>
      </c>
      <c r="H11" s="515">
        <v>1400000</v>
      </c>
      <c r="I11" s="644" t="s">
        <v>411</v>
      </c>
      <c r="J11" s="644"/>
      <c r="K11" s="644"/>
      <c r="L11" s="342"/>
    </row>
    <row r="12" spans="1:13" s="276" customFormat="1" ht="15" customHeight="1" x14ac:dyDescent="0.3">
      <c r="A12" s="416" t="s">
        <v>345</v>
      </c>
      <c r="B12" s="630" t="s">
        <v>413</v>
      </c>
      <c r="C12" s="631"/>
      <c r="D12" s="516"/>
      <c r="E12" s="515">
        <v>350000</v>
      </c>
      <c r="F12" s="515">
        <v>350000</v>
      </c>
      <c r="G12" s="515">
        <v>350000</v>
      </c>
      <c r="H12" s="515">
        <v>350000</v>
      </c>
      <c r="I12" s="625" t="s">
        <v>414</v>
      </c>
      <c r="J12" s="628"/>
      <c r="K12" s="629"/>
      <c r="L12" s="342"/>
    </row>
    <row r="13" spans="1:13" s="276" customFormat="1" ht="15" customHeight="1" x14ac:dyDescent="0.3">
      <c r="A13" s="416" t="s">
        <v>9</v>
      </c>
      <c r="B13" s="630" t="s">
        <v>415</v>
      </c>
      <c r="C13" s="631"/>
      <c r="D13" s="516"/>
      <c r="E13" s="515">
        <v>79500000</v>
      </c>
      <c r="F13" s="515">
        <v>79500000</v>
      </c>
      <c r="G13" s="515">
        <v>79500000</v>
      </c>
      <c r="H13" s="515">
        <v>79500000</v>
      </c>
      <c r="I13" s="645" t="s">
        <v>408</v>
      </c>
      <c r="J13" s="645"/>
      <c r="K13" s="645"/>
      <c r="L13" s="342"/>
    </row>
    <row r="14" spans="1:13" s="276" customFormat="1" ht="15" customHeight="1" x14ac:dyDescent="0.3">
      <c r="A14" s="416" t="s">
        <v>10</v>
      </c>
      <c r="B14" s="630" t="s">
        <v>416</v>
      </c>
      <c r="C14" s="631"/>
      <c r="D14" s="516"/>
      <c r="E14" s="515">
        <v>151000</v>
      </c>
      <c r="F14" s="515">
        <v>151000</v>
      </c>
      <c r="G14" s="515">
        <v>151000</v>
      </c>
      <c r="H14" s="515">
        <v>151000</v>
      </c>
      <c r="I14" s="625" t="s">
        <v>417</v>
      </c>
      <c r="J14" s="628"/>
      <c r="K14" s="629"/>
      <c r="L14" s="342"/>
    </row>
    <row r="15" spans="1:13" s="276" customFormat="1" ht="15" customHeight="1" x14ac:dyDescent="0.3">
      <c r="A15" s="416" t="s">
        <v>12</v>
      </c>
      <c r="B15" s="630" t="s">
        <v>419</v>
      </c>
      <c r="C15" s="631"/>
      <c r="D15" s="516"/>
      <c r="E15" s="515">
        <v>2550000</v>
      </c>
      <c r="F15" s="515">
        <v>2550000</v>
      </c>
      <c r="G15" s="515">
        <v>2550000</v>
      </c>
      <c r="H15" s="515">
        <v>2550000</v>
      </c>
      <c r="I15" s="625" t="s">
        <v>420</v>
      </c>
      <c r="J15" s="628"/>
      <c r="K15" s="629"/>
      <c r="L15" s="342"/>
    </row>
    <row r="16" spans="1:13" s="276" customFormat="1" ht="15" customHeight="1" x14ac:dyDescent="0.3">
      <c r="A16" s="416" t="s">
        <v>13</v>
      </c>
      <c r="B16" s="630" t="s">
        <v>421</v>
      </c>
      <c r="C16" s="631"/>
      <c r="D16" s="516"/>
      <c r="E16" s="515">
        <v>250000</v>
      </c>
      <c r="F16" s="515">
        <v>250000</v>
      </c>
      <c r="G16" s="515">
        <v>250000</v>
      </c>
      <c r="H16" s="515">
        <v>250000</v>
      </c>
      <c r="I16" s="625" t="s">
        <v>422</v>
      </c>
      <c r="J16" s="628"/>
      <c r="K16" s="629"/>
      <c r="L16" s="342"/>
    </row>
    <row r="17" spans="1:12" s="276" customFormat="1" ht="15" customHeight="1" x14ac:dyDescent="0.3">
      <c r="A17" s="416"/>
      <c r="B17" s="630" t="s">
        <v>421</v>
      </c>
      <c r="C17" s="631"/>
      <c r="D17" s="516"/>
      <c r="E17" s="515">
        <v>51000</v>
      </c>
      <c r="F17" s="515">
        <v>51000</v>
      </c>
      <c r="G17" s="515">
        <v>51000</v>
      </c>
      <c r="H17" s="515">
        <v>51000</v>
      </c>
      <c r="I17" s="625" t="s">
        <v>565</v>
      </c>
      <c r="J17" s="628"/>
      <c r="K17" s="629"/>
      <c r="L17" s="342"/>
    </row>
    <row r="18" spans="1:12" s="276" customFormat="1" ht="12.75" customHeight="1" x14ac:dyDescent="0.3">
      <c r="A18" s="416" t="s">
        <v>14</v>
      </c>
      <c r="B18" s="630" t="s">
        <v>421</v>
      </c>
      <c r="C18" s="631"/>
      <c r="D18" s="516"/>
      <c r="E18" s="515">
        <v>45720</v>
      </c>
      <c r="F18" s="515">
        <v>45720</v>
      </c>
      <c r="G18" s="515">
        <v>45720</v>
      </c>
      <c r="H18" s="515">
        <v>45720</v>
      </c>
      <c r="I18" s="625" t="s">
        <v>423</v>
      </c>
      <c r="J18" s="628"/>
      <c r="K18" s="629"/>
      <c r="L18" s="342"/>
    </row>
    <row r="19" spans="1:12" s="276" customFormat="1" ht="12.75" customHeight="1" x14ac:dyDescent="0.3">
      <c r="A19" s="416" t="s">
        <v>105</v>
      </c>
      <c r="B19" s="630" t="s">
        <v>421</v>
      </c>
      <c r="C19" s="631"/>
      <c r="D19" s="516"/>
      <c r="E19" s="515">
        <v>45720</v>
      </c>
      <c r="F19" s="515">
        <v>45720</v>
      </c>
      <c r="G19" s="515">
        <v>45720</v>
      </c>
      <c r="H19" s="515">
        <v>45720</v>
      </c>
      <c r="I19" s="625" t="s">
        <v>424</v>
      </c>
      <c r="J19" s="628"/>
      <c r="K19" s="629"/>
      <c r="L19" s="342"/>
    </row>
    <row r="20" spans="1:12" s="276" customFormat="1" ht="15" customHeight="1" x14ac:dyDescent="0.3">
      <c r="A20" s="416" t="s">
        <v>106</v>
      </c>
      <c r="B20" s="630" t="s">
        <v>421</v>
      </c>
      <c r="C20" s="631"/>
      <c r="D20" s="516"/>
      <c r="E20" s="515">
        <v>150000</v>
      </c>
      <c r="F20" s="515">
        <v>150000</v>
      </c>
      <c r="G20" s="515">
        <v>150000</v>
      </c>
      <c r="H20" s="515">
        <v>150000</v>
      </c>
      <c r="I20" s="625" t="s">
        <v>425</v>
      </c>
      <c r="J20" s="628"/>
      <c r="K20" s="629"/>
      <c r="L20" s="342"/>
    </row>
    <row r="21" spans="1:12" s="276" customFormat="1" ht="15" customHeight="1" x14ac:dyDescent="0.3">
      <c r="A21" s="416" t="s">
        <v>108</v>
      </c>
      <c r="B21" s="630" t="s">
        <v>421</v>
      </c>
      <c r="C21" s="631"/>
      <c r="D21" s="516"/>
      <c r="E21" s="515">
        <v>150000</v>
      </c>
      <c r="F21" s="515">
        <v>150000</v>
      </c>
      <c r="G21" s="515">
        <v>150000</v>
      </c>
      <c r="H21" s="515">
        <v>150000</v>
      </c>
      <c r="I21" s="625" t="s">
        <v>426</v>
      </c>
      <c r="J21" s="628"/>
      <c r="K21" s="629"/>
      <c r="L21" s="342"/>
    </row>
    <row r="22" spans="1:12" s="276" customFormat="1" ht="15" customHeight="1" x14ac:dyDescent="0.3">
      <c r="A22" s="416" t="s">
        <v>109</v>
      </c>
      <c r="B22" s="630" t="s">
        <v>389</v>
      </c>
      <c r="C22" s="631"/>
      <c r="D22" s="516"/>
      <c r="E22" s="515">
        <v>2350000</v>
      </c>
      <c r="F22" s="515">
        <v>2350000</v>
      </c>
      <c r="G22" s="515">
        <v>2350000</v>
      </c>
      <c r="H22" s="515">
        <v>2350000</v>
      </c>
      <c r="I22" s="625" t="s">
        <v>566</v>
      </c>
      <c r="J22" s="628"/>
      <c r="K22" s="629"/>
      <c r="L22" s="342"/>
    </row>
    <row r="23" spans="1:12" s="276" customFormat="1" ht="15.75" customHeight="1" x14ac:dyDescent="0.3">
      <c r="A23" s="416" t="s">
        <v>111</v>
      </c>
      <c r="B23" s="630" t="s">
        <v>567</v>
      </c>
      <c r="C23" s="631"/>
      <c r="D23" s="516"/>
      <c r="E23" s="515">
        <v>280200000</v>
      </c>
      <c r="F23" s="515">
        <v>280200000</v>
      </c>
      <c r="G23" s="515">
        <v>280200000</v>
      </c>
      <c r="H23" s="515">
        <v>280200000</v>
      </c>
      <c r="I23" s="625" t="s">
        <v>568</v>
      </c>
      <c r="J23" s="628"/>
      <c r="K23" s="629"/>
      <c r="L23" s="342"/>
    </row>
    <row r="24" spans="1:12" s="276" customFormat="1" ht="15" customHeight="1" x14ac:dyDescent="0.3">
      <c r="A24" s="416" t="s">
        <v>112</v>
      </c>
      <c r="B24" s="643" t="s">
        <v>405</v>
      </c>
      <c r="C24" s="643"/>
      <c r="D24" s="516"/>
      <c r="E24" s="515">
        <v>112000</v>
      </c>
      <c r="F24" s="515">
        <v>112000</v>
      </c>
      <c r="G24" s="515">
        <v>112000</v>
      </c>
      <c r="H24" s="515">
        <v>112000</v>
      </c>
      <c r="I24" s="625" t="s">
        <v>427</v>
      </c>
      <c r="J24" s="628"/>
      <c r="K24" s="629"/>
      <c r="L24" s="342"/>
    </row>
    <row r="25" spans="1:12" s="276" customFormat="1" ht="15" customHeight="1" x14ac:dyDescent="0.3">
      <c r="A25" s="416" t="s">
        <v>113</v>
      </c>
      <c r="B25" s="643" t="s">
        <v>405</v>
      </c>
      <c r="C25" s="643"/>
      <c r="D25" s="516"/>
      <c r="E25" s="515">
        <v>500000</v>
      </c>
      <c r="F25" s="515">
        <v>500000</v>
      </c>
      <c r="G25" s="515">
        <v>500000</v>
      </c>
      <c r="H25" s="515">
        <v>500000</v>
      </c>
      <c r="I25" s="647" t="s">
        <v>569</v>
      </c>
      <c r="J25" s="647"/>
      <c r="K25" s="647"/>
      <c r="L25" s="342"/>
    </row>
    <row r="26" spans="1:12" s="276" customFormat="1" ht="15" customHeight="1" x14ac:dyDescent="0.35">
      <c r="A26" s="416" t="s">
        <v>116</v>
      </c>
      <c r="B26" s="641" t="s">
        <v>390</v>
      </c>
      <c r="C26" s="642"/>
      <c r="D26" s="515"/>
      <c r="E26" s="515">
        <v>90000</v>
      </c>
      <c r="F26" s="515">
        <v>90000</v>
      </c>
      <c r="G26" s="515">
        <v>90000</v>
      </c>
      <c r="H26" s="515">
        <v>90000</v>
      </c>
      <c r="I26" s="632" t="s">
        <v>570</v>
      </c>
      <c r="J26" s="633"/>
      <c r="K26" s="634"/>
      <c r="L26" s="342"/>
    </row>
    <row r="27" spans="1:12" s="276" customFormat="1" ht="15" customHeight="1" x14ac:dyDescent="0.3">
      <c r="A27" s="416" t="s">
        <v>117</v>
      </c>
      <c r="B27" s="630" t="s">
        <v>486</v>
      </c>
      <c r="C27" s="631"/>
      <c r="D27" s="516"/>
      <c r="E27" s="515">
        <v>138000</v>
      </c>
      <c r="F27" s="515">
        <v>138000</v>
      </c>
      <c r="G27" s="515">
        <v>138000</v>
      </c>
      <c r="H27" s="515">
        <v>138000</v>
      </c>
      <c r="I27" s="625" t="s">
        <v>428</v>
      </c>
      <c r="J27" s="628"/>
      <c r="K27" s="629"/>
      <c r="L27" s="260"/>
    </row>
    <row r="28" spans="1:12" s="276" customFormat="1" ht="13" x14ac:dyDescent="0.3">
      <c r="A28" s="416" t="s">
        <v>238</v>
      </c>
      <c r="B28" s="643" t="s">
        <v>571</v>
      </c>
      <c r="C28" s="643"/>
      <c r="D28" s="516"/>
      <c r="E28" s="515">
        <v>2400000</v>
      </c>
      <c r="F28" s="515">
        <v>2400000</v>
      </c>
      <c r="G28" s="515">
        <v>2400000</v>
      </c>
      <c r="H28" s="515">
        <v>2400000</v>
      </c>
      <c r="I28" s="647" t="s">
        <v>478</v>
      </c>
      <c r="J28" s="647"/>
      <c r="K28" s="647"/>
      <c r="L28" s="260"/>
    </row>
    <row r="29" spans="1:12" s="276" customFormat="1" ht="15" customHeight="1" x14ac:dyDescent="0.3">
      <c r="A29" s="416" t="s">
        <v>362</v>
      </c>
      <c r="B29" s="643" t="s">
        <v>572</v>
      </c>
      <c r="C29" s="643"/>
      <c r="D29" s="516"/>
      <c r="E29" s="515">
        <v>1000000</v>
      </c>
      <c r="F29" s="515">
        <v>1000000</v>
      </c>
      <c r="G29" s="515">
        <v>1000000</v>
      </c>
      <c r="H29" s="515">
        <v>1000000</v>
      </c>
      <c r="I29" s="647" t="s">
        <v>573</v>
      </c>
      <c r="J29" s="647"/>
      <c r="K29" s="647"/>
      <c r="L29" s="260"/>
    </row>
    <row r="30" spans="1:12" s="276" customFormat="1" ht="15" customHeight="1" x14ac:dyDescent="0.3">
      <c r="A30" s="416" t="s">
        <v>364</v>
      </c>
      <c r="B30" s="507" t="s">
        <v>574</v>
      </c>
      <c r="C30" s="508"/>
      <c r="D30" s="516"/>
      <c r="E30" s="515">
        <v>70000</v>
      </c>
      <c r="F30" s="515">
        <v>70000</v>
      </c>
      <c r="G30" s="515">
        <v>70000</v>
      </c>
      <c r="H30" s="515">
        <v>70000</v>
      </c>
      <c r="I30" s="509" t="s">
        <v>575</v>
      </c>
      <c r="J30" s="510"/>
      <c r="K30" s="511"/>
      <c r="L30" s="260"/>
    </row>
    <row r="31" spans="1:12" s="345" customFormat="1" ht="15" customHeight="1" x14ac:dyDescent="0.3">
      <c r="A31" s="416" t="s">
        <v>366</v>
      </c>
      <c r="B31" s="630" t="s">
        <v>429</v>
      </c>
      <c r="C31" s="631"/>
      <c r="D31" s="516" t="s">
        <v>576</v>
      </c>
      <c r="E31" s="515">
        <v>2660000</v>
      </c>
      <c r="F31" s="515">
        <v>2660000</v>
      </c>
      <c r="G31" s="515">
        <v>2660000</v>
      </c>
      <c r="H31" s="515">
        <v>2660000</v>
      </c>
      <c r="I31" s="625" t="s">
        <v>430</v>
      </c>
      <c r="J31" s="628"/>
      <c r="K31" s="629"/>
      <c r="L31" s="260"/>
    </row>
    <row r="32" spans="1:12" s="345" customFormat="1" ht="15" customHeight="1" x14ac:dyDescent="0.3">
      <c r="A32" s="416" t="s">
        <v>577</v>
      </c>
      <c r="B32" s="630" t="s">
        <v>578</v>
      </c>
      <c r="C32" s="631"/>
      <c r="D32" s="516"/>
      <c r="E32" s="515">
        <v>710000</v>
      </c>
      <c r="F32" s="515">
        <v>710000</v>
      </c>
      <c r="G32" s="515">
        <v>710000</v>
      </c>
      <c r="H32" s="515">
        <v>710000</v>
      </c>
      <c r="I32" s="625" t="s">
        <v>418</v>
      </c>
      <c r="J32" s="628"/>
      <c r="K32" s="629"/>
      <c r="L32" s="342"/>
    </row>
    <row r="33" spans="1:12" s="345" customFormat="1" ht="15" customHeight="1" x14ac:dyDescent="0.3">
      <c r="A33" s="416" t="s">
        <v>579</v>
      </c>
      <c r="B33" s="630" t="s">
        <v>431</v>
      </c>
      <c r="C33" s="631"/>
      <c r="D33" s="516"/>
      <c r="E33" s="515">
        <v>30000</v>
      </c>
      <c r="F33" s="515">
        <v>30000</v>
      </c>
      <c r="G33" s="515">
        <v>30000</v>
      </c>
      <c r="H33" s="515">
        <v>30000</v>
      </c>
      <c r="I33" s="625" t="s">
        <v>432</v>
      </c>
      <c r="J33" s="628"/>
      <c r="K33" s="629"/>
      <c r="L33" s="342"/>
    </row>
    <row r="34" spans="1:12" s="345" customFormat="1" ht="15" customHeight="1" x14ac:dyDescent="0.3">
      <c r="A34" s="416" t="s">
        <v>580</v>
      </c>
      <c r="B34" s="630" t="s">
        <v>487</v>
      </c>
      <c r="C34" s="631"/>
      <c r="D34" s="516"/>
      <c r="E34" s="515">
        <v>280000</v>
      </c>
      <c r="F34" s="515">
        <v>280000</v>
      </c>
      <c r="G34" s="515">
        <v>280000</v>
      </c>
      <c r="H34" s="515">
        <v>280000</v>
      </c>
      <c r="I34" s="646" t="s">
        <v>581</v>
      </c>
      <c r="J34" s="646"/>
      <c r="K34" s="646"/>
      <c r="L34" s="342"/>
    </row>
    <row r="35" spans="1:12" s="345" customFormat="1" ht="15" customHeight="1" x14ac:dyDescent="0.3">
      <c r="A35" s="416" t="s">
        <v>582</v>
      </c>
      <c r="B35" s="630" t="s">
        <v>480</v>
      </c>
      <c r="C35" s="631"/>
      <c r="D35" s="516"/>
      <c r="E35" s="515">
        <v>910000</v>
      </c>
      <c r="F35" s="515">
        <v>910000</v>
      </c>
      <c r="G35" s="515">
        <v>910000</v>
      </c>
      <c r="H35" s="515">
        <v>910000</v>
      </c>
      <c r="I35" s="625" t="s">
        <v>583</v>
      </c>
      <c r="J35" s="628"/>
      <c r="K35" s="629"/>
      <c r="L35" s="342"/>
    </row>
    <row r="36" spans="1:12" s="345" customFormat="1" ht="15" customHeight="1" x14ac:dyDescent="0.35">
      <c r="A36" s="416" t="s">
        <v>584</v>
      </c>
      <c r="B36" s="641" t="s">
        <v>392</v>
      </c>
      <c r="C36" s="642"/>
      <c r="D36" s="515"/>
      <c r="E36" s="515">
        <v>317000</v>
      </c>
      <c r="F36" s="515">
        <v>317000</v>
      </c>
      <c r="G36" s="515">
        <v>317000</v>
      </c>
      <c r="H36" s="515">
        <v>317000</v>
      </c>
      <c r="I36" s="632" t="s">
        <v>393</v>
      </c>
      <c r="J36" s="633"/>
      <c r="K36" s="634"/>
      <c r="L36" s="342"/>
    </row>
    <row r="37" spans="1:12" s="345" customFormat="1" ht="15" customHeight="1" x14ac:dyDescent="0.35">
      <c r="A37" s="416" t="s">
        <v>585</v>
      </c>
      <c r="B37" s="517" t="s">
        <v>251</v>
      </c>
      <c r="C37" s="518"/>
      <c r="D37" s="515"/>
      <c r="E37" s="515">
        <v>1985000</v>
      </c>
      <c r="F37" s="515">
        <v>1985000</v>
      </c>
      <c r="G37" s="515">
        <v>1985000</v>
      </c>
      <c r="H37" s="515">
        <v>1985000</v>
      </c>
      <c r="I37" s="509" t="s">
        <v>586</v>
      </c>
      <c r="J37" s="510"/>
      <c r="K37" s="511"/>
      <c r="L37" s="342"/>
    </row>
    <row r="38" spans="1:12" s="345" customFormat="1" ht="15" customHeight="1" x14ac:dyDescent="0.3">
      <c r="A38" s="416" t="s">
        <v>587</v>
      </c>
      <c r="B38" s="630" t="s">
        <v>588</v>
      </c>
      <c r="C38" s="631"/>
      <c r="D38" s="516"/>
      <c r="E38" s="515">
        <v>5000000</v>
      </c>
      <c r="F38" s="515">
        <v>5000000</v>
      </c>
      <c r="G38" s="515">
        <v>5000000</v>
      </c>
      <c r="H38" s="515">
        <v>5000000</v>
      </c>
      <c r="I38" s="647" t="s">
        <v>478</v>
      </c>
      <c r="J38" s="647"/>
      <c r="K38" s="647"/>
      <c r="L38" s="342"/>
    </row>
    <row r="39" spans="1:12" s="345" customFormat="1" ht="15" customHeight="1" x14ac:dyDescent="0.3">
      <c r="A39" s="416" t="s">
        <v>589</v>
      </c>
      <c r="B39" s="630" t="s">
        <v>433</v>
      </c>
      <c r="C39" s="631"/>
      <c r="D39" s="516" t="s">
        <v>590</v>
      </c>
      <c r="E39" s="515">
        <v>2750000</v>
      </c>
      <c r="F39" s="515">
        <v>2750000</v>
      </c>
      <c r="G39" s="515">
        <v>2750000</v>
      </c>
      <c r="H39" s="515">
        <v>2750000</v>
      </c>
      <c r="I39" s="644" t="s">
        <v>434</v>
      </c>
      <c r="J39" s="644"/>
      <c r="K39" s="644"/>
      <c r="L39" s="342"/>
    </row>
    <row r="40" spans="1:12" s="345" customFormat="1" ht="15" customHeight="1" x14ac:dyDescent="0.3">
      <c r="A40" s="416" t="s">
        <v>591</v>
      </c>
      <c r="B40" s="643" t="s">
        <v>481</v>
      </c>
      <c r="C40" s="643"/>
      <c r="D40" s="516"/>
      <c r="E40" s="515">
        <v>2900000</v>
      </c>
      <c r="F40" s="515">
        <v>2900000</v>
      </c>
      <c r="G40" s="515">
        <v>2900000</v>
      </c>
      <c r="H40" s="515">
        <v>2900000</v>
      </c>
      <c r="I40" s="632" t="s">
        <v>478</v>
      </c>
      <c r="J40" s="633"/>
      <c r="K40" s="634"/>
      <c r="L40" s="342"/>
    </row>
    <row r="41" spans="1:12" s="345" customFormat="1" ht="15" customHeight="1" x14ac:dyDescent="0.3">
      <c r="A41" s="416" t="s">
        <v>592</v>
      </c>
      <c r="B41" s="630" t="s">
        <v>394</v>
      </c>
      <c r="C41" s="631"/>
      <c r="D41" s="516"/>
      <c r="E41" s="515">
        <v>1250000</v>
      </c>
      <c r="F41" s="515">
        <v>1250000</v>
      </c>
      <c r="G41" s="515">
        <v>1250000</v>
      </c>
      <c r="H41" s="515">
        <v>1250000</v>
      </c>
      <c r="I41" s="625" t="s">
        <v>593</v>
      </c>
      <c r="J41" s="628"/>
      <c r="K41" s="629"/>
      <c r="L41" s="342"/>
    </row>
    <row r="42" spans="1:12" s="345" customFormat="1" ht="15" customHeight="1" x14ac:dyDescent="0.3">
      <c r="A42" s="416" t="s">
        <v>594</v>
      </c>
      <c r="B42" s="630" t="s">
        <v>435</v>
      </c>
      <c r="C42" s="631"/>
      <c r="D42" s="516"/>
      <c r="E42" s="515">
        <v>4800000</v>
      </c>
      <c r="F42" s="515">
        <v>4800000</v>
      </c>
      <c r="G42" s="515">
        <v>4800000</v>
      </c>
      <c r="H42" s="515">
        <v>4800000</v>
      </c>
      <c r="I42" s="625" t="s">
        <v>401</v>
      </c>
      <c r="J42" s="628"/>
      <c r="K42" s="629"/>
      <c r="L42" s="342"/>
    </row>
    <row r="43" spans="1:12" s="345" customFormat="1" ht="15" customHeight="1" x14ac:dyDescent="0.3">
      <c r="A43" s="416" t="s">
        <v>595</v>
      </c>
      <c r="B43" s="630" t="s">
        <v>436</v>
      </c>
      <c r="C43" s="631"/>
      <c r="D43" s="516"/>
      <c r="E43" s="515">
        <v>1326000</v>
      </c>
      <c r="F43" s="515">
        <v>1326000</v>
      </c>
      <c r="G43" s="515">
        <v>1326000</v>
      </c>
      <c r="H43" s="515">
        <v>1326000</v>
      </c>
      <c r="I43" s="625" t="s">
        <v>596</v>
      </c>
      <c r="J43" s="628"/>
      <c r="K43" s="629"/>
      <c r="L43" s="342"/>
    </row>
    <row r="44" spans="1:12" s="345" customFormat="1" ht="15" customHeight="1" x14ac:dyDescent="0.3">
      <c r="A44" s="416" t="s">
        <v>597</v>
      </c>
      <c r="B44" s="630" t="s">
        <v>437</v>
      </c>
      <c r="C44" s="631"/>
      <c r="D44" s="516"/>
      <c r="E44" s="515">
        <v>450000</v>
      </c>
      <c r="F44" s="515">
        <v>450000</v>
      </c>
      <c r="G44" s="515">
        <v>450000</v>
      </c>
      <c r="H44" s="515">
        <v>450000</v>
      </c>
      <c r="I44" s="625" t="s">
        <v>438</v>
      </c>
      <c r="J44" s="628"/>
      <c r="K44" s="629"/>
      <c r="L44" s="342"/>
    </row>
    <row r="45" spans="1:12" s="345" customFormat="1" ht="15" customHeight="1" x14ac:dyDescent="0.3">
      <c r="A45" s="416" t="s">
        <v>598</v>
      </c>
      <c r="B45" s="625" t="s">
        <v>395</v>
      </c>
      <c r="C45" s="629"/>
      <c r="D45" s="519" t="s">
        <v>599</v>
      </c>
      <c r="E45" s="515">
        <v>3865000</v>
      </c>
      <c r="F45" s="515">
        <v>3865000</v>
      </c>
      <c r="G45" s="515">
        <v>3865000</v>
      </c>
      <c r="H45" s="515">
        <v>3865000</v>
      </c>
      <c r="I45" s="643" t="s">
        <v>600</v>
      </c>
      <c r="J45" s="643"/>
      <c r="K45" s="643"/>
      <c r="L45" s="342"/>
    </row>
    <row r="46" spans="1:12" s="345" customFormat="1" ht="15" customHeight="1" x14ac:dyDescent="0.35">
      <c r="A46" s="416" t="s">
        <v>601</v>
      </c>
      <c r="B46" s="504" t="s">
        <v>602</v>
      </c>
      <c r="C46" s="506"/>
      <c r="D46" s="519"/>
      <c r="E46" s="515">
        <v>1030000</v>
      </c>
      <c r="F46" s="515">
        <v>1030000</v>
      </c>
      <c r="G46" s="515">
        <v>1030000</v>
      </c>
      <c r="H46" s="515">
        <v>1030000</v>
      </c>
      <c r="I46" s="630" t="s">
        <v>603</v>
      </c>
      <c r="J46" s="648"/>
      <c r="K46" s="640"/>
      <c r="L46" s="342"/>
    </row>
    <row r="47" spans="1:12" s="345" customFormat="1" ht="15" customHeight="1" x14ac:dyDescent="0.35">
      <c r="A47" s="416" t="s">
        <v>604</v>
      </c>
      <c r="B47" s="504" t="s">
        <v>396</v>
      </c>
      <c r="C47" s="506"/>
      <c r="D47" s="519"/>
      <c r="E47" s="515">
        <v>500000</v>
      </c>
      <c r="F47" s="515">
        <v>500000</v>
      </c>
      <c r="G47" s="515">
        <v>500000</v>
      </c>
      <c r="H47" s="515">
        <v>500000</v>
      </c>
      <c r="I47" s="630" t="s">
        <v>605</v>
      </c>
      <c r="J47" s="648"/>
      <c r="K47" s="640"/>
      <c r="L47" s="342"/>
    </row>
    <row r="48" spans="1:12" s="345" customFormat="1" ht="15" customHeight="1" x14ac:dyDescent="0.3">
      <c r="A48" s="416" t="s">
        <v>606</v>
      </c>
      <c r="B48" s="625" t="s">
        <v>607</v>
      </c>
      <c r="C48" s="629"/>
      <c r="D48" s="519"/>
      <c r="E48" s="515">
        <v>4460000</v>
      </c>
      <c r="F48" s="515">
        <v>4460000</v>
      </c>
      <c r="G48" s="515">
        <v>4460000</v>
      </c>
      <c r="H48" s="515">
        <v>4460000</v>
      </c>
      <c r="I48" s="644" t="s">
        <v>608</v>
      </c>
      <c r="J48" s="644"/>
      <c r="K48" s="644"/>
      <c r="L48" s="342"/>
    </row>
    <row r="49" spans="1:12" s="345" customFormat="1" ht="15" customHeight="1" x14ac:dyDescent="0.3">
      <c r="A49" s="416" t="s">
        <v>609</v>
      </c>
      <c r="B49" s="625" t="s">
        <v>610</v>
      </c>
      <c r="C49" s="629"/>
      <c r="D49" s="519"/>
      <c r="E49" s="515">
        <v>1700000</v>
      </c>
      <c r="F49" s="515">
        <v>1700000</v>
      </c>
      <c r="G49" s="515">
        <v>1700000</v>
      </c>
      <c r="H49" s="515">
        <v>1700000</v>
      </c>
      <c r="I49" s="625" t="s">
        <v>611</v>
      </c>
      <c r="J49" s="628"/>
      <c r="K49" s="629"/>
      <c r="L49" s="342"/>
    </row>
    <row r="50" spans="1:12" s="345" customFormat="1" ht="15" customHeight="1" x14ac:dyDescent="0.35">
      <c r="A50" s="416" t="s">
        <v>612</v>
      </c>
      <c r="B50" s="625" t="s">
        <v>613</v>
      </c>
      <c r="C50" s="627"/>
      <c r="D50" s="519"/>
      <c r="E50" s="515">
        <v>220000</v>
      </c>
      <c r="F50" s="515">
        <v>220000</v>
      </c>
      <c r="G50" s="515">
        <v>220000</v>
      </c>
      <c r="H50" s="515">
        <v>220000</v>
      </c>
      <c r="I50" s="625" t="s">
        <v>614</v>
      </c>
      <c r="J50" s="626"/>
      <c r="K50" s="627"/>
      <c r="L50" s="342"/>
    </row>
    <row r="51" spans="1:12" s="345" customFormat="1" ht="15" customHeight="1" x14ac:dyDescent="0.35">
      <c r="A51" s="416" t="s">
        <v>615</v>
      </c>
      <c r="B51" s="641" t="s">
        <v>314</v>
      </c>
      <c r="C51" s="642"/>
      <c r="D51" s="515"/>
      <c r="E51" s="515">
        <v>54800000</v>
      </c>
      <c r="F51" s="515">
        <v>54800000</v>
      </c>
      <c r="G51" s="515">
        <v>54800000</v>
      </c>
      <c r="H51" s="515">
        <v>54800000</v>
      </c>
      <c r="I51" s="632" t="s">
        <v>616</v>
      </c>
      <c r="J51" s="633"/>
      <c r="K51" s="634"/>
      <c r="L51" s="342"/>
    </row>
    <row r="52" spans="1:12" s="345" customFormat="1" ht="15" customHeight="1" x14ac:dyDescent="0.3">
      <c r="A52" s="416" t="s">
        <v>617</v>
      </c>
      <c r="B52" s="630" t="s">
        <v>618</v>
      </c>
      <c r="C52" s="631"/>
      <c r="D52" s="516"/>
      <c r="E52" s="515">
        <v>1300000</v>
      </c>
      <c r="F52" s="515">
        <v>1300000</v>
      </c>
      <c r="G52" s="515">
        <v>1300000</v>
      </c>
      <c r="H52" s="515">
        <v>1300000</v>
      </c>
      <c r="I52" s="625" t="s">
        <v>391</v>
      </c>
      <c r="J52" s="628"/>
      <c r="K52" s="629"/>
      <c r="L52" s="342"/>
    </row>
    <row r="53" spans="1:12" s="345" customFormat="1" ht="15" customHeight="1" x14ac:dyDescent="0.3">
      <c r="A53" s="416" t="s">
        <v>619</v>
      </c>
      <c r="B53" s="507" t="s">
        <v>620</v>
      </c>
      <c r="C53" s="508"/>
      <c r="D53" s="516" t="s">
        <v>621</v>
      </c>
      <c r="E53" s="515">
        <v>640000</v>
      </c>
      <c r="F53" s="515">
        <v>640000</v>
      </c>
      <c r="G53" s="515">
        <v>640000</v>
      </c>
      <c r="H53" s="515">
        <v>640000</v>
      </c>
      <c r="I53" s="504" t="s">
        <v>622</v>
      </c>
      <c r="J53" s="505"/>
      <c r="K53" s="506"/>
      <c r="L53" s="342"/>
    </row>
    <row r="54" spans="1:12" s="345" customFormat="1" ht="15" customHeight="1" x14ac:dyDescent="0.35">
      <c r="A54" s="416" t="s">
        <v>623</v>
      </c>
      <c r="B54" s="507" t="s">
        <v>624</v>
      </c>
      <c r="C54" s="508"/>
      <c r="D54" s="516"/>
      <c r="E54" s="515">
        <v>1700000</v>
      </c>
      <c r="F54" s="515">
        <v>1700000</v>
      </c>
      <c r="G54" s="515">
        <v>1700000</v>
      </c>
      <c r="H54" s="515">
        <v>1700000</v>
      </c>
      <c r="I54" s="625" t="s">
        <v>625</v>
      </c>
      <c r="J54" s="626"/>
      <c r="K54" s="627"/>
      <c r="L54" s="342"/>
    </row>
    <row r="55" spans="1:12" s="345" customFormat="1" ht="15" customHeight="1" x14ac:dyDescent="0.3">
      <c r="A55" s="416" t="s">
        <v>626</v>
      </c>
      <c r="B55" s="630" t="s">
        <v>627</v>
      </c>
      <c r="C55" s="631"/>
      <c r="D55" s="516"/>
      <c r="E55" s="515">
        <v>3600000</v>
      </c>
      <c r="F55" s="515">
        <v>3600000</v>
      </c>
      <c r="G55" s="515">
        <v>3600000</v>
      </c>
      <c r="H55" s="515">
        <v>3600000</v>
      </c>
      <c r="I55" s="632" t="s">
        <v>478</v>
      </c>
      <c r="J55" s="633"/>
      <c r="K55" s="634"/>
      <c r="L55" s="342"/>
    </row>
    <row r="56" spans="1:12" s="345" customFormat="1" ht="15" customHeight="1" x14ac:dyDescent="0.3">
      <c r="A56" s="416" t="s">
        <v>628</v>
      </c>
      <c r="B56" s="630" t="s">
        <v>629</v>
      </c>
      <c r="C56" s="631"/>
      <c r="D56" s="516"/>
      <c r="E56" s="515">
        <v>400000</v>
      </c>
      <c r="F56" s="515">
        <v>400000</v>
      </c>
      <c r="G56" s="515">
        <v>400000</v>
      </c>
      <c r="H56" s="515">
        <v>400000</v>
      </c>
      <c r="I56" s="625" t="s">
        <v>439</v>
      </c>
      <c r="J56" s="628"/>
      <c r="K56" s="629"/>
      <c r="L56" s="342"/>
    </row>
    <row r="57" spans="1:12" s="345" customFormat="1" ht="15" customHeight="1" x14ac:dyDescent="0.3">
      <c r="A57" s="416" t="s">
        <v>630</v>
      </c>
      <c r="B57" s="630" t="s">
        <v>440</v>
      </c>
      <c r="C57" s="631"/>
      <c r="D57" s="516"/>
      <c r="E57" s="515">
        <v>220000</v>
      </c>
      <c r="F57" s="515">
        <v>220000</v>
      </c>
      <c r="G57" s="515">
        <v>220000</v>
      </c>
      <c r="H57" s="515">
        <v>220000</v>
      </c>
      <c r="I57" s="625" t="s">
        <v>441</v>
      </c>
      <c r="J57" s="628"/>
      <c r="K57" s="629"/>
      <c r="L57" s="342"/>
    </row>
    <row r="58" spans="1:12" s="345" customFormat="1" ht="15" customHeight="1" x14ac:dyDescent="0.3">
      <c r="A58" s="416" t="s">
        <v>631</v>
      </c>
      <c r="B58" s="630" t="s">
        <v>397</v>
      </c>
      <c r="C58" s="631"/>
      <c r="D58" s="519"/>
      <c r="E58" s="515">
        <v>575000</v>
      </c>
      <c r="F58" s="515">
        <v>575000</v>
      </c>
      <c r="G58" s="515">
        <v>575000</v>
      </c>
      <c r="H58" s="515">
        <v>575000</v>
      </c>
      <c r="I58" s="625" t="s">
        <v>632</v>
      </c>
      <c r="J58" s="628"/>
      <c r="K58" s="629"/>
      <c r="L58" s="342"/>
    </row>
    <row r="59" spans="1:12" s="345" customFormat="1" ht="15" customHeight="1" x14ac:dyDescent="0.3">
      <c r="A59" s="416" t="s">
        <v>633</v>
      </c>
      <c r="B59" s="507" t="s">
        <v>634</v>
      </c>
      <c r="C59" s="508"/>
      <c r="D59" s="519"/>
      <c r="E59" s="515">
        <v>1500000</v>
      </c>
      <c r="F59" s="515">
        <v>1500000</v>
      </c>
      <c r="G59" s="515">
        <v>1500000</v>
      </c>
      <c r="H59" s="515">
        <v>1500000</v>
      </c>
      <c r="I59" s="504" t="s">
        <v>635</v>
      </c>
      <c r="J59" s="505"/>
      <c r="K59" s="506"/>
      <c r="L59" s="342"/>
    </row>
    <row r="60" spans="1:12" s="345" customFormat="1" ht="15" customHeight="1" x14ac:dyDescent="0.3">
      <c r="A60" s="416" t="s">
        <v>636</v>
      </c>
      <c r="B60" s="630" t="s">
        <v>637</v>
      </c>
      <c r="C60" s="631"/>
      <c r="D60" s="516"/>
      <c r="E60" s="515">
        <v>105000</v>
      </c>
      <c r="F60" s="515">
        <v>105000</v>
      </c>
      <c r="G60" s="515">
        <v>105000</v>
      </c>
      <c r="H60" s="515">
        <v>105000</v>
      </c>
      <c r="I60" s="625" t="s">
        <v>442</v>
      </c>
      <c r="J60" s="628"/>
      <c r="K60" s="629"/>
      <c r="L60" s="342"/>
    </row>
    <row r="61" spans="1:12" s="345" customFormat="1" ht="15" customHeight="1" x14ac:dyDescent="0.3">
      <c r="A61" s="416" t="s">
        <v>638</v>
      </c>
      <c r="B61" s="507" t="s">
        <v>639</v>
      </c>
      <c r="C61" s="508"/>
      <c r="D61" s="516"/>
      <c r="E61" s="515">
        <v>6000000</v>
      </c>
      <c r="F61" s="515">
        <v>6000000</v>
      </c>
      <c r="G61" s="515">
        <v>6000000</v>
      </c>
      <c r="H61" s="515">
        <v>6000000</v>
      </c>
      <c r="I61" s="504" t="s">
        <v>640</v>
      </c>
      <c r="J61" s="505"/>
      <c r="K61" s="506"/>
      <c r="L61" s="342"/>
    </row>
    <row r="62" spans="1:12" s="345" customFormat="1" ht="15" customHeight="1" x14ac:dyDescent="0.3">
      <c r="A62" s="416" t="s">
        <v>636</v>
      </c>
      <c r="B62" s="630" t="s">
        <v>443</v>
      </c>
      <c r="C62" s="631"/>
      <c r="D62" s="516"/>
      <c r="E62" s="515">
        <v>180000</v>
      </c>
      <c r="F62" s="515">
        <v>180000</v>
      </c>
      <c r="G62" s="515">
        <v>180000</v>
      </c>
      <c r="H62" s="515">
        <v>180000</v>
      </c>
      <c r="I62" s="625" t="s">
        <v>444</v>
      </c>
      <c r="J62" s="628"/>
      <c r="K62" s="629"/>
      <c r="L62" s="342"/>
    </row>
    <row r="63" spans="1:12" s="345" customFormat="1" ht="15" customHeight="1" x14ac:dyDescent="0.35">
      <c r="A63" s="416" t="s">
        <v>638</v>
      </c>
      <c r="B63" s="641" t="s">
        <v>398</v>
      </c>
      <c r="C63" s="642"/>
      <c r="D63" s="515"/>
      <c r="E63" s="515">
        <v>1700000</v>
      </c>
      <c r="F63" s="515">
        <v>1700000</v>
      </c>
      <c r="G63" s="515">
        <v>1700000</v>
      </c>
      <c r="H63" s="515">
        <v>1700000</v>
      </c>
      <c r="I63" s="632" t="s">
        <v>641</v>
      </c>
      <c r="J63" s="633"/>
      <c r="K63" s="634"/>
      <c r="L63" s="342"/>
    </row>
    <row r="64" spans="1:12" s="345" customFormat="1" ht="15" customHeight="1" x14ac:dyDescent="0.3">
      <c r="A64" s="416" t="s">
        <v>642</v>
      </c>
      <c r="B64" s="630" t="s">
        <v>445</v>
      </c>
      <c r="C64" s="631"/>
      <c r="D64" s="516"/>
      <c r="E64" s="515">
        <v>242000</v>
      </c>
      <c r="F64" s="515">
        <v>242000</v>
      </c>
      <c r="G64" s="515">
        <v>242000</v>
      </c>
      <c r="H64" s="515">
        <v>242000</v>
      </c>
      <c r="I64" s="625" t="s">
        <v>446</v>
      </c>
      <c r="J64" s="628"/>
      <c r="K64" s="629"/>
      <c r="L64" s="342"/>
    </row>
    <row r="65" spans="1:12" s="345" customFormat="1" ht="15" customHeight="1" x14ac:dyDescent="0.3">
      <c r="A65" s="416" t="s">
        <v>643</v>
      </c>
      <c r="B65" s="630" t="s">
        <v>447</v>
      </c>
      <c r="C65" s="631"/>
      <c r="D65" s="516"/>
      <c r="E65" s="515">
        <v>92000</v>
      </c>
      <c r="F65" s="515">
        <v>92000</v>
      </c>
      <c r="G65" s="515">
        <v>92000</v>
      </c>
      <c r="H65" s="515">
        <v>92000</v>
      </c>
      <c r="I65" s="625" t="s">
        <v>448</v>
      </c>
      <c r="J65" s="628"/>
      <c r="K65" s="629"/>
      <c r="L65" s="342"/>
    </row>
    <row r="66" spans="1:12" s="345" customFormat="1" ht="15" customHeight="1" x14ac:dyDescent="0.3">
      <c r="A66" s="416" t="s">
        <v>644</v>
      </c>
      <c r="B66" s="630" t="s">
        <v>447</v>
      </c>
      <c r="C66" s="631"/>
      <c r="D66" s="516"/>
      <c r="E66" s="515">
        <v>768000</v>
      </c>
      <c r="F66" s="515">
        <v>768000</v>
      </c>
      <c r="G66" s="515">
        <v>768000</v>
      </c>
      <c r="H66" s="515">
        <v>768000</v>
      </c>
      <c r="I66" s="625" t="s">
        <v>645</v>
      </c>
      <c r="J66" s="628"/>
      <c r="K66" s="629"/>
      <c r="L66" s="342"/>
    </row>
    <row r="67" spans="1:12" s="345" customFormat="1" ht="15" customHeight="1" x14ac:dyDescent="0.3">
      <c r="A67" s="416" t="s">
        <v>646</v>
      </c>
      <c r="B67" s="630" t="s">
        <v>447</v>
      </c>
      <c r="C67" s="631"/>
      <c r="D67" s="516"/>
      <c r="E67" s="515">
        <v>168000</v>
      </c>
      <c r="F67" s="515">
        <v>168000</v>
      </c>
      <c r="G67" s="515">
        <v>168000</v>
      </c>
      <c r="H67" s="515">
        <v>168000</v>
      </c>
      <c r="I67" s="625" t="s">
        <v>449</v>
      </c>
      <c r="J67" s="628"/>
      <c r="K67" s="629"/>
      <c r="L67" s="342"/>
    </row>
    <row r="68" spans="1:12" s="345" customFormat="1" ht="15" customHeight="1" x14ac:dyDescent="0.3">
      <c r="A68" s="416" t="s">
        <v>647</v>
      </c>
      <c r="B68" s="630" t="s">
        <v>447</v>
      </c>
      <c r="C68" s="631"/>
      <c r="D68" s="516"/>
      <c r="E68" s="515">
        <v>161000</v>
      </c>
      <c r="F68" s="515">
        <v>161000</v>
      </c>
      <c r="G68" s="515">
        <v>161000</v>
      </c>
      <c r="H68" s="515">
        <v>161000</v>
      </c>
      <c r="I68" s="625" t="s">
        <v>450</v>
      </c>
      <c r="J68" s="628"/>
      <c r="K68" s="629"/>
      <c r="L68" s="342"/>
    </row>
    <row r="69" spans="1:12" s="345" customFormat="1" ht="15" customHeight="1" x14ac:dyDescent="0.3">
      <c r="A69" s="416" t="s">
        <v>648</v>
      </c>
      <c r="B69" s="630" t="s">
        <v>447</v>
      </c>
      <c r="C69" s="631"/>
      <c r="D69" s="516"/>
      <c r="E69" s="515">
        <v>92000</v>
      </c>
      <c r="F69" s="515">
        <v>92000</v>
      </c>
      <c r="G69" s="515">
        <v>92000</v>
      </c>
      <c r="H69" s="515">
        <v>92000</v>
      </c>
      <c r="I69" s="504" t="s">
        <v>649</v>
      </c>
      <c r="J69" s="505"/>
      <c r="K69" s="506"/>
      <c r="L69" s="342"/>
    </row>
    <row r="70" spans="1:12" s="345" customFormat="1" ht="15" customHeight="1" x14ac:dyDescent="0.35">
      <c r="A70" s="416" t="s">
        <v>650</v>
      </c>
      <c r="B70" s="641" t="s">
        <v>399</v>
      </c>
      <c r="C70" s="642"/>
      <c r="D70" s="515" t="s">
        <v>400</v>
      </c>
      <c r="E70" s="515">
        <v>1560000</v>
      </c>
      <c r="F70" s="515">
        <v>1560000</v>
      </c>
      <c r="G70" s="515">
        <v>1560000</v>
      </c>
      <c r="H70" s="515">
        <v>1560000</v>
      </c>
      <c r="I70" s="632" t="s">
        <v>651</v>
      </c>
      <c r="J70" s="633"/>
      <c r="K70" s="634"/>
      <c r="L70" s="342"/>
    </row>
    <row r="71" spans="1:12" s="345" customFormat="1" ht="15" customHeight="1" x14ac:dyDescent="0.3">
      <c r="A71" s="416" t="s">
        <v>652</v>
      </c>
      <c r="B71" s="643" t="s">
        <v>485</v>
      </c>
      <c r="C71" s="643"/>
      <c r="D71" s="516"/>
      <c r="E71" s="515">
        <v>650000</v>
      </c>
      <c r="F71" s="515">
        <v>650000</v>
      </c>
      <c r="G71" s="515">
        <v>650000</v>
      </c>
      <c r="H71" s="515">
        <v>650000</v>
      </c>
      <c r="I71" s="644" t="s">
        <v>412</v>
      </c>
      <c r="J71" s="644"/>
      <c r="K71" s="644"/>
      <c r="L71" s="342"/>
    </row>
    <row r="72" spans="1:12" s="345" customFormat="1" ht="15" customHeight="1" x14ac:dyDescent="0.3">
      <c r="A72" s="416" t="s">
        <v>653</v>
      </c>
      <c r="B72" s="630" t="s">
        <v>451</v>
      </c>
      <c r="C72" s="631"/>
      <c r="D72" s="516"/>
      <c r="E72" s="515">
        <v>310000</v>
      </c>
      <c r="F72" s="515">
        <v>310000</v>
      </c>
      <c r="G72" s="515">
        <v>310000</v>
      </c>
      <c r="H72" s="515">
        <v>310000</v>
      </c>
      <c r="I72" s="625" t="s">
        <v>452</v>
      </c>
      <c r="J72" s="628"/>
      <c r="K72" s="629"/>
      <c r="L72" s="342"/>
    </row>
    <row r="73" spans="1:12" s="345" customFormat="1" ht="31.5" customHeight="1" x14ac:dyDescent="0.3">
      <c r="A73" s="416" t="s">
        <v>654</v>
      </c>
      <c r="B73" s="630" t="s">
        <v>655</v>
      </c>
      <c r="C73" s="631"/>
      <c r="D73" s="516"/>
      <c r="E73" s="515">
        <v>280000</v>
      </c>
      <c r="F73" s="515">
        <v>280000</v>
      </c>
      <c r="G73" s="515">
        <v>280000</v>
      </c>
      <c r="H73" s="515">
        <v>280000</v>
      </c>
      <c r="I73" s="625" t="s">
        <v>656</v>
      </c>
      <c r="J73" s="628"/>
      <c r="K73" s="629"/>
      <c r="L73" s="342"/>
    </row>
    <row r="74" spans="1:12" s="345" customFormat="1" ht="15" customHeight="1" x14ac:dyDescent="0.3">
      <c r="A74" s="416" t="s">
        <v>657</v>
      </c>
      <c r="B74" s="630" t="s">
        <v>658</v>
      </c>
      <c r="C74" s="631"/>
      <c r="D74" s="516"/>
      <c r="E74" s="515">
        <v>17000000</v>
      </c>
      <c r="F74" s="515">
        <v>17000000</v>
      </c>
      <c r="G74" s="515">
        <v>17000000</v>
      </c>
      <c r="H74" s="515">
        <v>17000000</v>
      </c>
      <c r="I74" s="645" t="s">
        <v>408</v>
      </c>
      <c r="J74" s="645"/>
      <c r="K74" s="645"/>
      <c r="L74" s="342"/>
    </row>
    <row r="75" spans="1:12" s="276" customFormat="1" ht="15" customHeight="1" x14ac:dyDescent="0.3">
      <c r="A75" s="416" t="s">
        <v>659</v>
      </c>
      <c r="B75" s="630" t="s">
        <v>660</v>
      </c>
      <c r="C75" s="631"/>
      <c r="D75" s="516"/>
      <c r="E75" s="515">
        <v>8100000</v>
      </c>
      <c r="F75" s="515">
        <v>8100000</v>
      </c>
      <c r="G75" s="515">
        <v>8100000</v>
      </c>
      <c r="H75" s="515">
        <v>8100000</v>
      </c>
      <c r="I75" s="625" t="s">
        <v>661</v>
      </c>
      <c r="J75" s="628"/>
      <c r="K75" s="629"/>
      <c r="L75" s="342"/>
    </row>
    <row r="76" spans="1:12" s="276" customFormat="1" ht="15" customHeight="1" x14ac:dyDescent="0.3">
      <c r="A76" s="416" t="s">
        <v>662</v>
      </c>
      <c r="B76" s="630" t="s">
        <v>453</v>
      </c>
      <c r="C76" s="631"/>
      <c r="D76" s="516"/>
      <c r="E76" s="515">
        <v>120000</v>
      </c>
      <c r="F76" s="515">
        <v>120000</v>
      </c>
      <c r="G76" s="515">
        <v>120000</v>
      </c>
      <c r="H76" s="515">
        <v>120000</v>
      </c>
      <c r="I76" s="625" t="s">
        <v>454</v>
      </c>
      <c r="J76" s="628"/>
      <c r="K76" s="629"/>
      <c r="L76" s="342"/>
    </row>
    <row r="77" spans="1:12" s="276" customFormat="1" ht="15" customHeight="1" x14ac:dyDescent="0.3">
      <c r="A77" s="416" t="s">
        <v>663</v>
      </c>
      <c r="B77" s="630" t="s">
        <v>453</v>
      </c>
      <c r="C77" s="631"/>
      <c r="D77" s="516"/>
      <c r="E77" s="515">
        <v>42000</v>
      </c>
      <c r="F77" s="515">
        <v>42000</v>
      </c>
      <c r="G77" s="515">
        <v>42000</v>
      </c>
      <c r="H77" s="515">
        <v>42000</v>
      </c>
      <c r="I77" s="625" t="s">
        <v>455</v>
      </c>
      <c r="J77" s="628"/>
      <c r="K77" s="629"/>
      <c r="L77" s="342"/>
    </row>
    <row r="78" spans="1:12" s="276" customFormat="1" ht="15" customHeight="1" x14ac:dyDescent="0.35">
      <c r="A78" s="416" t="s">
        <v>664</v>
      </c>
      <c r="B78" s="517" t="s">
        <v>665</v>
      </c>
      <c r="C78" s="518"/>
      <c r="D78" s="515" t="s">
        <v>666</v>
      </c>
      <c r="E78" s="515">
        <v>2800000</v>
      </c>
      <c r="F78" s="515">
        <v>2800000</v>
      </c>
      <c r="G78" s="515">
        <v>2800000</v>
      </c>
      <c r="H78" s="515">
        <v>2800000</v>
      </c>
      <c r="I78" s="509" t="s">
        <v>667</v>
      </c>
      <c r="J78" s="510"/>
      <c r="K78" s="511"/>
      <c r="L78" s="342"/>
    </row>
    <row r="79" spans="1:12" s="276" customFormat="1" ht="15" customHeight="1" x14ac:dyDescent="0.35">
      <c r="A79" s="416" t="s">
        <v>668</v>
      </c>
      <c r="B79" s="630" t="s">
        <v>669</v>
      </c>
      <c r="C79" s="640"/>
      <c r="D79" s="516" t="s">
        <v>670</v>
      </c>
      <c r="E79" s="515">
        <v>610000</v>
      </c>
      <c r="F79" s="515">
        <v>610000</v>
      </c>
      <c r="G79" s="515">
        <v>610000</v>
      </c>
      <c r="H79" s="515">
        <v>610000</v>
      </c>
      <c r="I79" s="625" t="s">
        <v>671</v>
      </c>
      <c r="J79" s="626"/>
      <c r="K79" s="627"/>
      <c r="L79" s="342"/>
    </row>
    <row r="80" spans="1:12" s="276" customFormat="1" ht="15" customHeight="1" x14ac:dyDescent="0.3">
      <c r="A80" s="416" t="s">
        <v>672</v>
      </c>
      <c r="B80" s="630" t="s">
        <v>402</v>
      </c>
      <c r="C80" s="631"/>
      <c r="D80" s="516"/>
      <c r="E80" s="515">
        <v>835000</v>
      </c>
      <c r="F80" s="515">
        <v>835000</v>
      </c>
      <c r="G80" s="515">
        <v>835000</v>
      </c>
      <c r="H80" s="515">
        <v>835000</v>
      </c>
      <c r="I80" s="625" t="s">
        <v>673</v>
      </c>
      <c r="J80" s="628"/>
      <c r="K80" s="629"/>
      <c r="L80" s="342"/>
    </row>
    <row r="81" spans="1:12" s="276" customFormat="1" ht="15" customHeight="1" x14ac:dyDescent="0.3">
      <c r="A81" s="416" t="s">
        <v>674</v>
      </c>
      <c r="B81" s="630" t="s">
        <v>456</v>
      </c>
      <c r="C81" s="631"/>
      <c r="D81" s="516"/>
      <c r="E81" s="515">
        <v>233000</v>
      </c>
      <c r="F81" s="515">
        <v>233000</v>
      </c>
      <c r="G81" s="515">
        <v>233000</v>
      </c>
      <c r="H81" s="515">
        <v>233000</v>
      </c>
      <c r="I81" s="625" t="s">
        <v>457</v>
      </c>
      <c r="J81" s="628"/>
      <c r="K81" s="629"/>
      <c r="L81" s="342"/>
    </row>
    <row r="82" spans="1:12" s="276" customFormat="1" ht="15" customHeight="1" x14ac:dyDescent="0.3">
      <c r="A82" s="416" t="s">
        <v>675</v>
      </c>
      <c r="B82" s="630" t="s">
        <v>458</v>
      </c>
      <c r="C82" s="631"/>
      <c r="D82" s="516"/>
      <c r="E82" s="515">
        <v>1200000</v>
      </c>
      <c r="F82" s="515">
        <v>1200000</v>
      </c>
      <c r="G82" s="515">
        <v>1200000</v>
      </c>
      <c r="H82" s="515">
        <v>1200000</v>
      </c>
      <c r="I82" s="625" t="s">
        <v>459</v>
      </c>
      <c r="J82" s="628"/>
      <c r="K82" s="629"/>
      <c r="L82" s="342"/>
    </row>
    <row r="83" spans="1:12" s="276" customFormat="1" ht="15" customHeight="1" x14ac:dyDescent="0.35">
      <c r="A83" s="416" t="s">
        <v>676</v>
      </c>
      <c r="B83" s="641" t="s">
        <v>477</v>
      </c>
      <c r="C83" s="642"/>
      <c r="D83" s="515"/>
      <c r="E83" s="515">
        <v>126000</v>
      </c>
      <c r="F83" s="515">
        <v>126000</v>
      </c>
      <c r="G83" s="515">
        <v>126000</v>
      </c>
      <c r="H83" s="515">
        <v>126000</v>
      </c>
      <c r="I83" s="632" t="s">
        <v>677</v>
      </c>
      <c r="J83" s="633"/>
      <c r="K83" s="634"/>
      <c r="L83" s="342"/>
    </row>
    <row r="84" spans="1:12" s="276" customFormat="1" ht="15" customHeight="1" x14ac:dyDescent="0.3">
      <c r="A84" s="416" t="s">
        <v>678</v>
      </c>
      <c r="B84" s="643" t="s">
        <v>479</v>
      </c>
      <c r="C84" s="643"/>
      <c r="D84" s="520"/>
      <c r="E84" s="515">
        <v>3000000</v>
      </c>
      <c r="F84" s="515">
        <v>3000000</v>
      </c>
      <c r="G84" s="515">
        <v>3000000</v>
      </c>
      <c r="H84" s="515">
        <v>3000000</v>
      </c>
      <c r="I84" s="637" t="s">
        <v>679</v>
      </c>
      <c r="J84" s="638"/>
      <c r="K84" s="639"/>
      <c r="L84" s="342"/>
    </row>
    <row r="85" spans="1:12" s="276" customFormat="1" ht="15" customHeight="1" x14ac:dyDescent="0.3">
      <c r="A85" s="416"/>
      <c r="B85" s="635"/>
      <c r="C85" s="636"/>
      <c r="D85" s="515"/>
      <c r="E85" s="515"/>
      <c r="F85" s="515"/>
      <c r="G85" s="515"/>
      <c r="H85" s="515"/>
      <c r="I85" s="632"/>
      <c r="J85" s="633"/>
      <c r="K85" s="634"/>
      <c r="L85" s="342"/>
    </row>
    <row r="86" spans="1:12" s="276" customFormat="1" ht="15" customHeight="1" x14ac:dyDescent="0.3">
      <c r="A86" s="416"/>
      <c r="B86" s="635"/>
      <c r="C86" s="636"/>
      <c r="D86" s="343"/>
      <c r="E86" s="343"/>
      <c r="F86" s="343"/>
      <c r="G86" s="343"/>
      <c r="H86" s="343"/>
      <c r="I86" s="632"/>
      <c r="J86" s="633"/>
      <c r="K86" s="634"/>
      <c r="L86" s="342"/>
    </row>
    <row r="87" spans="1:12" s="276" customFormat="1" ht="15" customHeight="1" x14ac:dyDescent="0.25">
      <c r="A87" s="342"/>
      <c r="B87" s="342"/>
      <c r="C87" s="342"/>
      <c r="D87" s="342"/>
      <c r="E87" s="342"/>
      <c r="F87" s="342"/>
      <c r="G87" s="342"/>
      <c r="H87" s="342"/>
      <c r="I87" s="342"/>
      <c r="J87" s="342"/>
      <c r="K87" s="342"/>
      <c r="L87" s="342"/>
    </row>
    <row r="88" spans="1:12" s="276" customFormat="1" ht="15" customHeight="1" x14ac:dyDescent="0.25">
      <c r="A88" s="342"/>
      <c r="B88" s="342"/>
      <c r="C88" s="342"/>
      <c r="D88" s="342"/>
      <c r="E88" s="342"/>
      <c r="F88" s="342"/>
      <c r="G88" s="342"/>
      <c r="H88" s="342"/>
      <c r="I88" s="342"/>
      <c r="J88" s="342"/>
      <c r="K88" s="342"/>
      <c r="L88" s="342"/>
    </row>
    <row r="89" spans="1:12" s="276" customFormat="1" ht="15" customHeight="1" x14ac:dyDescent="0.3">
      <c r="A89" s="187" t="s">
        <v>172</v>
      </c>
      <c r="B89" s="342"/>
      <c r="C89" s="342"/>
      <c r="D89" s="342"/>
      <c r="E89" s="342"/>
      <c r="F89" s="342"/>
      <c r="G89" s="342"/>
      <c r="H89" s="342"/>
      <c r="I89" s="342"/>
      <c r="J89" s="342"/>
      <c r="K89" s="342"/>
      <c r="L89" s="342"/>
    </row>
    <row r="90" spans="1:12" s="276" customFormat="1" ht="20.25" customHeight="1" x14ac:dyDescent="0.3">
      <c r="A90" s="187"/>
      <c r="B90" s="342"/>
      <c r="C90" s="342"/>
      <c r="D90" s="342"/>
      <c r="E90" s="342"/>
      <c r="F90" s="342"/>
      <c r="G90" s="342"/>
      <c r="H90" s="342"/>
      <c r="I90" s="342"/>
      <c r="J90" s="342"/>
      <c r="K90" s="342"/>
      <c r="L90" s="342"/>
    </row>
    <row r="91" spans="1:12" s="276" customFormat="1" ht="15" customHeight="1" x14ac:dyDescent="0.3">
      <c r="A91" s="187" t="s">
        <v>226</v>
      </c>
      <c r="B91" s="342"/>
      <c r="C91" s="342"/>
      <c r="D91" s="342"/>
      <c r="E91" s="342"/>
      <c r="F91" s="417" t="s">
        <v>519</v>
      </c>
      <c r="G91" s="342"/>
      <c r="H91" s="342"/>
      <c r="I91" s="342"/>
      <c r="J91" s="342"/>
      <c r="K91" s="187" t="s">
        <v>219</v>
      </c>
      <c r="L91" s="342"/>
    </row>
    <row r="92" spans="1:12" s="276" customFormat="1" ht="15" customHeight="1" x14ac:dyDescent="0.25">
      <c r="A92" s="342"/>
      <c r="B92" s="342"/>
      <c r="C92" s="342"/>
      <c r="D92" s="342"/>
      <c r="E92" s="342"/>
      <c r="F92" s="342"/>
      <c r="G92" s="342"/>
      <c r="H92" s="342"/>
      <c r="I92" s="342"/>
      <c r="J92" s="342"/>
      <c r="K92" s="342"/>
      <c r="L92" s="342"/>
    </row>
    <row r="93" spans="1:12" s="276" customFormat="1" ht="15" customHeight="1" x14ac:dyDescent="0.25">
      <c r="A93" s="342"/>
      <c r="B93" s="342"/>
      <c r="C93" s="342"/>
      <c r="D93" s="342"/>
      <c r="E93" s="342"/>
      <c r="F93" s="342"/>
      <c r="G93" s="342"/>
      <c r="H93" s="342"/>
      <c r="I93" s="342"/>
      <c r="J93" s="342"/>
      <c r="K93" s="342"/>
      <c r="L93" s="342"/>
    </row>
    <row r="94" spans="1:12" s="276" customFormat="1" ht="15" customHeight="1" x14ac:dyDescent="0.3">
      <c r="A94" s="187" t="s">
        <v>680</v>
      </c>
      <c r="B94" s="342"/>
      <c r="C94" s="342"/>
      <c r="D94" s="342"/>
      <c r="E94" s="342"/>
      <c r="F94" s="342"/>
      <c r="G94" s="342"/>
      <c r="H94" s="342"/>
      <c r="I94" s="342"/>
      <c r="J94" s="342"/>
      <c r="K94" s="342"/>
      <c r="L94" s="342"/>
    </row>
    <row r="95" spans="1:12" s="276" customFormat="1" ht="15" customHeight="1" x14ac:dyDescent="0.25">
      <c r="A95" s="342"/>
      <c r="B95" s="342"/>
      <c r="C95" s="342"/>
      <c r="D95" s="342"/>
      <c r="E95" s="342"/>
      <c r="F95" s="342"/>
      <c r="G95" s="342"/>
      <c r="H95" s="342"/>
      <c r="I95" s="342"/>
      <c r="J95" s="342"/>
      <c r="K95" s="342"/>
      <c r="L95" s="342"/>
    </row>
    <row r="96" spans="1:12" s="276" customFormat="1" ht="15" customHeight="1" x14ac:dyDescent="0.25">
      <c r="A96" s="342"/>
      <c r="B96" s="342"/>
      <c r="C96" s="342"/>
      <c r="D96" s="342"/>
      <c r="E96" s="342"/>
      <c r="F96" s="342"/>
      <c r="G96" s="342"/>
      <c r="H96" s="342"/>
      <c r="I96" s="342"/>
      <c r="J96" s="342"/>
      <c r="K96" s="342"/>
      <c r="L96" s="342"/>
    </row>
    <row r="97" spans="1:24" s="276" customFormat="1" ht="15" customHeight="1" x14ac:dyDescent="0.25">
      <c r="A97" s="342"/>
      <c r="B97" s="342"/>
      <c r="C97" s="342"/>
      <c r="D97" s="342"/>
      <c r="E97" s="342"/>
      <c r="F97" s="342"/>
      <c r="G97" s="342"/>
      <c r="H97" s="342"/>
      <c r="I97" s="342"/>
      <c r="J97" s="342"/>
      <c r="K97" s="342"/>
      <c r="L97" s="342"/>
    </row>
    <row r="98" spans="1:24" s="276" customFormat="1" ht="15" customHeight="1" x14ac:dyDescent="0.25">
      <c r="A98" s="342"/>
      <c r="B98" s="342"/>
      <c r="C98" s="342"/>
      <c r="D98" s="342"/>
      <c r="E98" s="342"/>
      <c r="F98" s="342"/>
      <c r="G98" s="342"/>
      <c r="H98" s="342"/>
      <c r="I98" s="342"/>
      <c r="J98" s="342"/>
      <c r="K98" s="342"/>
      <c r="L98" s="342"/>
    </row>
    <row r="99" spans="1:24" s="276" customFormat="1" ht="15" customHeight="1" x14ac:dyDescent="0.25">
      <c r="A99" s="342"/>
      <c r="B99" s="342"/>
      <c r="C99" s="342"/>
      <c r="D99" s="342"/>
      <c r="E99" s="342"/>
      <c r="F99" s="342"/>
      <c r="G99" s="342"/>
      <c r="H99" s="342"/>
      <c r="I99" s="342"/>
      <c r="J99" s="342"/>
      <c r="K99" s="342"/>
      <c r="L99" s="344"/>
    </row>
    <row r="100" spans="1:24" s="276" customFormat="1" ht="15" customHeight="1" x14ac:dyDescent="0.25">
      <c r="A100" s="342"/>
      <c r="B100" s="342"/>
      <c r="C100" s="342"/>
      <c r="D100" s="342"/>
      <c r="E100" s="342"/>
      <c r="F100" s="342"/>
      <c r="G100" s="342"/>
      <c r="H100" s="342"/>
      <c r="I100" s="342"/>
      <c r="J100" s="342"/>
      <c r="K100" s="342"/>
      <c r="L100" s="342"/>
    </row>
    <row r="101" spans="1:24" s="276" customFormat="1" ht="15" customHeight="1" x14ac:dyDescent="0.25">
      <c r="A101" s="342"/>
      <c r="B101" s="342"/>
      <c r="C101" s="342"/>
      <c r="D101" s="342"/>
      <c r="E101" s="342"/>
      <c r="F101" s="342"/>
      <c r="G101" s="342"/>
      <c r="H101" s="342"/>
      <c r="I101" s="342"/>
      <c r="J101" s="342"/>
      <c r="K101" s="342"/>
      <c r="L101" s="342"/>
    </row>
    <row r="102" spans="1:24" s="276" customFormat="1" ht="15" customHeight="1" x14ac:dyDescent="0.25">
      <c r="A102" s="342"/>
      <c r="B102" s="342"/>
      <c r="C102" s="342"/>
      <c r="D102" s="342"/>
      <c r="E102" s="342"/>
      <c r="F102" s="342"/>
      <c r="G102" s="342"/>
      <c r="H102" s="342"/>
      <c r="I102" s="342"/>
      <c r="J102" s="342"/>
      <c r="K102" s="342"/>
      <c r="L102" s="342"/>
    </row>
    <row r="103" spans="1:24" s="276" customFormat="1" ht="15" customHeight="1" x14ac:dyDescent="0.25">
      <c r="A103" s="342"/>
      <c r="B103" s="342"/>
      <c r="C103" s="342"/>
      <c r="D103" s="342"/>
      <c r="E103" s="342"/>
      <c r="F103" s="342"/>
      <c r="G103" s="342"/>
      <c r="H103" s="342"/>
      <c r="I103" s="342"/>
      <c r="J103" s="342"/>
      <c r="K103" s="342"/>
      <c r="L103" s="342"/>
    </row>
    <row r="104" spans="1:24" s="276" customFormat="1" ht="15" customHeight="1" x14ac:dyDescent="0.25">
      <c r="A104" s="342"/>
      <c r="B104" s="342"/>
      <c r="C104" s="342"/>
      <c r="D104" s="342"/>
      <c r="E104" s="342"/>
      <c r="F104" s="342"/>
      <c r="G104" s="342"/>
      <c r="H104" s="342"/>
      <c r="I104" s="342"/>
      <c r="J104" s="342"/>
      <c r="K104" s="342"/>
      <c r="L104" s="342"/>
    </row>
    <row r="105" spans="1:24" s="276" customFormat="1" ht="15" customHeight="1" x14ac:dyDescent="0.25">
      <c r="A105" s="342"/>
      <c r="B105" s="342"/>
      <c r="C105" s="342"/>
      <c r="D105" s="342"/>
      <c r="E105" s="342"/>
      <c r="F105" s="342"/>
      <c r="G105" s="342"/>
      <c r="H105" s="342"/>
      <c r="I105" s="342"/>
      <c r="J105" s="342"/>
      <c r="K105" s="342"/>
      <c r="L105" s="342"/>
    </row>
    <row r="106" spans="1:24" s="276" customFormat="1" ht="15" customHeight="1" x14ac:dyDescent="0.25">
      <c r="A106" s="342"/>
      <c r="B106" s="342"/>
      <c r="C106" s="342"/>
      <c r="D106" s="342"/>
      <c r="E106" s="342"/>
      <c r="F106" s="342"/>
      <c r="G106" s="342"/>
      <c r="H106" s="342"/>
      <c r="I106" s="342"/>
      <c r="J106" s="342"/>
      <c r="K106" s="342"/>
      <c r="L106" s="342"/>
      <c r="M106" s="275"/>
    </row>
    <row r="107" spans="1:24" x14ac:dyDescent="0.25">
      <c r="M107" s="259"/>
    </row>
    <row r="108" spans="1:24" x14ac:dyDescent="0.25">
      <c r="M108" s="259"/>
    </row>
    <row r="109" spans="1:24" x14ac:dyDescent="0.25">
      <c r="M109" s="259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</row>
    <row r="110" spans="1:24" x14ac:dyDescent="0.25">
      <c r="M110" s="259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</row>
    <row r="111" spans="1:24" x14ac:dyDescent="0.25">
      <c r="M111" s="259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</row>
    <row r="112" spans="1:24" x14ac:dyDescent="0.25">
      <c r="M112" s="259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</row>
    <row r="113" spans="13:24" x14ac:dyDescent="0.25">
      <c r="M113" s="259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</row>
    <row r="114" spans="13:24" x14ac:dyDescent="0.25">
      <c r="M114" s="259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</row>
    <row r="115" spans="13:24" x14ac:dyDescent="0.25">
      <c r="M115" s="259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</row>
    <row r="116" spans="13:24" x14ac:dyDescent="0.25">
      <c r="M116" s="259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</row>
    <row r="117" spans="13:24" x14ac:dyDescent="0.25">
      <c r="M117" s="259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</row>
    <row r="118" spans="13:24" x14ac:dyDescent="0.25">
      <c r="M118" s="259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</row>
    <row r="119" spans="13:24" x14ac:dyDescent="0.25">
      <c r="M119" s="259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</row>
    <row r="120" spans="13:24" x14ac:dyDescent="0.25">
      <c r="M120" s="259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</row>
    <row r="121" spans="13:24" x14ac:dyDescent="0.25">
      <c r="M121" s="259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</row>
    <row r="122" spans="13:24" x14ac:dyDescent="0.25">
      <c r="M122" s="259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</row>
    <row r="123" spans="13:24" x14ac:dyDescent="0.25">
      <c r="M123" s="259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</row>
    <row r="124" spans="13:24" x14ac:dyDescent="0.25">
      <c r="M124" s="259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</row>
    <row r="125" spans="13:24" x14ac:dyDescent="0.25">
      <c r="M125" s="259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</row>
    <row r="126" spans="13:24" x14ac:dyDescent="0.25">
      <c r="M126" s="259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</row>
    <row r="127" spans="13:24" x14ac:dyDescent="0.25">
      <c r="M127" s="259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</row>
    <row r="128" spans="13:24" x14ac:dyDescent="0.25">
      <c r="M128" s="259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</row>
    <row r="129" spans="13:24" x14ac:dyDescent="0.25">
      <c r="M129" s="259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</row>
    <row r="130" spans="13:24" x14ac:dyDescent="0.25">
      <c r="M130" s="259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</row>
    <row r="131" spans="13:24" x14ac:dyDescent="0.25">
      <c r="M131" s="259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</row>
    <row r="132" spans="13:24" x14ac:dyDescent="0.25">
      <c r="M132" s="259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</row>
    <row r="133" spans="13:24" x14ac:dyDescent="0.25">
      <c r="M133" s="259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</row>
    <row r="134" spans="13:24" x14ac:dyDescent="0.25">
      <c r="M134" s="259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</row>
    <row r="135" spans="13:24" x14ac:dyDescent="0.25">
      <c r="M135" s="259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</row>
    <row r="136" spans="13:24" x14ac:dyDescent="0.25">
      <c r="M136" s="259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</row>
    <row r="137" spans="13:24" x14ac:dyDescent="0.25">
      <c r="M137" s="259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</row>
    <row r="138" spans="13:24" x14ac:dyDescent="0.25">
      <c r="M138" s="259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</row>
    <row r="139" spans="13:24" x14ac:dyDescent="0.25">
      <c r="M139" s="259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</row>
    <row r="140" spans="13:24" x14ac:dyDescent="0.25">
      <c r="M140" s="259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</row>
    <row r="141" spans="13:24" x14ac:dyDescent="0.25">
      <c r="M141" s="259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</row>
    <row r="142" spans="13:24" x14ac:dyDescent="0.25">
      <c r="M142" s="259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</row>
    <row r="143" spans="13:24" x14ac:dyDescent="0.25">
      <c r="M143" s="259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</row>
    <row r="144" spans="13:24" x14ac:dyDescent="0.25">
      <c r="M144" s="259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</row>
    <row r="145" spans="13:24" x14ac:dyDescent="0.25">
      <c r="M145" s="259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</row>
    <row r="146" spans="13:24" x14ac:dyDescent="0.25">
      <c r="M146" s="259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</row>
    <row r="147" spans="13:24" x14ac:dyDescent="0.25">
      <c r="M147" s="259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</row>
    <row r="148" spans="13:24" x14ac:dyDescent="0.25">
      <c r="M148" s="259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</row>
    <row r="149" spans="13:24" x14ac:dyDescent="0.25">
      <c r="M149" s="259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</row>
    <row r="150" spans="13:24" x14ac:dyDescent="0.25">
      <c r="M150" s="259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</row>
    <row r="151" spans="13:24" x14ac:dyDescent="0.25">
      <c r="M151" s="259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</row>
    <row r="152" spans="13:24" x14ac:dyDescent="0.25">
      <c r="M152" s="259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</row>
    <row r="153" spans="13:24" x14ac:dyDescent="0.25">
      <c r="M153" s="259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</row>
    <row r="154" spans="13:24" x14ac:dyDescent="0.25">
      <c r="M154" s="259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</row>
    <row r="155" spans="13:24" x14ac:dyDescent="0.25">
      <c r="M155" s="259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</row>
    <row r="156" spans="13:24" x14ac:dyDescent="0.25">
      <c r="M156" s="259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</row>
    <row r="157" spans="13:24" x14ac:dyDescent="0.25">
      <c r="M157" s="259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</row>
    <row r="158" spans="13:24" x14ac:dyDescent="0.25">
      <c r="M158" s="259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</row>
    <row r="159" spans="13:24" x14ac:dyDescent="0.25">
      <c r="M159" s="259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</row>
    <row r="160" spans="13:24" x14ac:dyDescent="0.25">
      <c r="M160" s="259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</row>
    <row r="161" spans="13:24" x14ac:dyDescent="0.25">
      <c r="M161" s="259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</row>
    <row r="162" spans="13:24" x14ac:dyDescent="0.25">
      <c r="M162" s="259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</row>
    <row r="163" spans="13:24" x14ac:dyDescent="0.25">
      <c r="M163" s="259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</row>
    <row r="164" spans="13:24" x14ac:dyDescent="0.25">
      <c r="M164" s="259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</row>
    <row r="165" spans="13:24" x14ac:dyDescent="0.25">
      <c r="M165" s="259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</row>
    <row r="166" spans="13:24" x14ac:dyDescent="0.25">
      <c r="M166" s="259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</row>
    <row r="167" spans="13:24" x14ac:dyDescent="0.25">
      <c r="M167" s="259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</row>
    <row r="168" spans="13:24" x14ac:dyDescent="0.25">
      <c r="M168" s="259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</row>
    <row r="169" spans="13:24" x14ac:dyDescent="0.25">
      <c r="M169" s="259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</row>
    <row r="170" spans="13:24" x14ac:dyDescent="0.25">
      <c r="M170" s="259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</row>
    <row r="171" spans="13:24" x14ac:dyDescent="0.25">
      <c r="M171" s="259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</row>
    <row r="172" spans="13:24" x14ac:dyDescent="0.25">
      <c r="M172" s="259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</row>
    <row r="173" spans="13:24" x14ac:dyDescent="0.25">
      <c r="M173" s="259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</row>
    <row r="174" spans="13:24" x14ac:dyDescent="0.25">
      <c r="M174" s="259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</row>
    <row r="175" spans="13:24" x14ac:dyDescent="0.25">
      <c r="M175" s="259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</row>
    <row r="176" spans="13:24" x14ac:dyDescent="0.25">
      <c r="M176" s="259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</row>
    <row r="177" spans="13:24" x14ac:dyDescent="0.25">
      <c r="M177" s="259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</row>
    <row r="178" spans="13:24" x14ac:dyDescent="0.25">
      <c r="M178" s="259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</row>
    <row r="179" spans="13:24" x14ac:dyDescent="0.25">
      <c r="M179" s="259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</row>
    <row r="180" spans="13:24" x14ac:dyDescent="0.25">
      <c r="M180" s="259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</row>
    <row r="181" spans="13:24" x14ac:dyDescent="0.25">
      <c r="M181" s="259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</row>
    <row r="182" spans="13:24" x14ac:dyDescent="0.25">
      <c r="M182" s="259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</row>
    <row r="183" spans="13:24" x14ac:dyDescent="0.25">
      <c r="M183" s="259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</row>
    <row r="184" spans="13:24" x14ac:dyDescent="0.25">
      <c r="M184" s="259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</row>
    <row r="185" spans="13:24" x14ac:dyDescent="0.25">
      <c r="M185" s="259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</row>
    <row r="186" spans="13:24" x14ac:dyDescent="0.25">
      <c r="M186" s="259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</row>
    <row r="187" spans="13:24" x14ac:dyDescent="0.25">
      <c r="M187" s="259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</row>
    <row r="188" spans="13:24" x14ac:dyDescent="0.25">
      <c r="M188" s="259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</row>
    <row r="189" spans="13:24" x14ac:dyDescent="0.25">
      <c r="M189" s="259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</row>
    <row r="190" spans="13:24" x14ac:dyDescent="0.25">
      <c r="M190" s="259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</row>
    <row r="191" spans="13:24" x14ac:dyDescent="0.25">
      <c r="M191" s="259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</row>
    <row r="192" spans="13:24" x14ac:dyDescent="0.25">
      <c r="M192" s="259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</row>
    <row r="193" spans="13:24" x14ac:dyDescent="0.25">
      <c r="M193" s="259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</row>
    <row r="194" spans="13:24" x14ac:dyDescent="0.25">
      <c r="M194" s="259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</row>
    <row r="195" spans="13:24" x14ac:dyDescent="0.25">
      <c r="M195" s="259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</row>
    <row r="196" spans="13:24" x14ac:dyDescent="0.25">
      <c r="M196" s="259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</row>
    <row r="197" spans="13:24" x14ac:dyDescent="0.25">
      <c r="M197" s="259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</row>
    <row r="198" spans="13:24" x14ac:dyDescent="0.25">
      <c r="M198" s="259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</row>
    <row r="199" spans="13:24" x14ac:dyDescent="0.25">
      <c r="M199" s="259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</row>
    <row r="200" spans="13:24" x14ac:dyDescent="0.25">
      <c r="M200" s="259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</row>
    <row r="201" spans="13:24" x14ac:dyDescent="0.25">
      <c r="M201" s="259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</row>
    <row r="202" spans="13:24" x14ac:dyDescent="0.25">
      <c r="M202" s="259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</row>
    <row r="203" spans="13:24" x14ac:dyDescent="0.25">
      <c r="M203" s="259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</row>
    <row r="204" spans="13:24" x14ac:dyDescent="0.25">
      <c r="M204" s="259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</row>
    <row r="205" spans="13:24" x14ac:dyDescent="0.25">
      <c r="M205" s="259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</row>
    <row r="206" spans="13:24" x14ac:dyDescent="0.25">
      <c r="M206" s="259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</row>
    <row r="207" spans="13:24" x14ac:dyDescent="0.25">
      <c r="M207" s="259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</row>
    <row r="208" spans="13:24" x14ac:dyDescent="0.25">
      <c r="M208" s="259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</row>
    <row r="209" spans="13:24" x14ac:dyDescent="0.25">
      <c r="M209" s="259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</row>
    <row r="210" spans="13:24" x14ac:dyDescent="0.25">
      <c r="M210" s="259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</row>
    <row r="211" spans="13:24" x14ac:dyDescent="0.25">
      <c r="M211" s="259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</row>
    <row r="212" spans="13:24" x14ac:dyDescent="0.25">
      <c r="M212" s="259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</row>
    <row r="213" spans="13:24" x14ac:dyDescent="0.25">
      <c r="M213" s="259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</row>
    <row r="214" spans="13:24" x14ac:dyDescent="0.25">
      <c r="M214" s="259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</row>
    <row r="215" spans="13:24" x14ac:dyDescent="0.25">
      <c r="M215" s="259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</row>
    <row r="216" spans="13:24" x14ac:dyDescent="0.25">
      <c r="M216" s="259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</row>
    <row r="217" spans="13:24" x14ac:dyDescent="0.25">
      <c r="M217" s="259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</row>
    <row r="218" spans="13:24" x14ac:dyDescent="0.25">
      <c r="M218" s="259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</row>
    <row r="219" spans="13:24" x14ac:dyDescent="0.25">
      <c r="M219" s="259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</row>
    <row r="220" spans="13:24" x14ac:dyDescent="0.25">
      <c r="M220" s="259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</row>
    <row r="221" spans="13:24" x14ac:dyDescent="0.25">
      <c r="M221" s="259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</row>
    <row r="222" spans="13:24" x14ac:dyDescent="0.25">
      <c r="M222" s="259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</row>
    <row r="223" spans="13:24" x14ac:dyDescent="0.25">
      <c r="M223" s="259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</row>
    <row r="224" spans="13:24" x14ac:dyDescent="0.25">
      <c r="M224" s="259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</row>
    <row r="225" spans="13:24" x14ac:dyDescent="0.25">
      <c r="M225" s="259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</row>
    <row r="226" spans="13:24" x14ac:dyDescent="0.25">
      <c r="M226" s="259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</row>
    <row r="227" spans="13:24" x14ac:dyDescent="0.25">
      <c r="M227" s="259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</row>
    <row r="228" spans="13:24" x14ac:dyDescent="0.25">
      <c r="M228" s="259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</row>
    <row r="229" spans="13:24" x14ac:dyDescent="0.25">
      <c r="M229" s="259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</row>
    <row r="230" spans="13:24" x14ac:dyDescent="0.25">
      <c r="M230" s="259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</row>
    <row r="231" spans="13:24" x14ac:dyDescent="0.25">
      <c r="M231" s="259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</row>
    <row r="232" spans="13:24" x14ac:dyDescent="0.25">
      <c r="M232" s="259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</row>
    <row r="233" spans="13:24" x14ac:dyDescent="0.25">
      <c r="M233" s="259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</row>
    <row r="234" spans="13:24" x14ac:dyDescent="0.25">
      <c r="M234" s="259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</row>
    <row r="235" spans="13:24" x14ac:dyDescent="0.25">
      <c r="M235" s="259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</row>
    <row r="236" spans="13:24" x14ac:dyDescent="0.25">
      <c r="M236" s="259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</row>
    <row r="237" spans="13:24" x14ac:dyDescent="0.25">
      <c r="M237" s="259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</row>
    <row r="238" spans="13:24" x14ac:dyDescent="0.25">
      <c r="M238" s="259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</row>
    <row r="239" spans="13:24" x14ac:dyDescent="0.25">
      <c r="M239" s="259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</row>
    <row r="240" spans="13:24" x14ac:dyDescent="0.25">
      <c r="M240" s="259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</row>
    <row r="241" spans="13:24" x14ac:dyDescent="0.25">
      <c r="M241" s="259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</row>
    <row r="242" spans="13:24" x14ac:dyDescent="0.25">
      <c r="M242" s="259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</row>
    <row r="243" spans="13:24" x14ac:dyDescent="0.25">
      <c r="M243" s="259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</row>
    <row r="244" spans="13:24" x14ac:dyDescent="0.25">
      <c r="M244" s="259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</row>
    <row r="245" spans="13:24" x14ac:dyDescent="0.25">
      <c r="M245" s="259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</row>
    <row r="246" spans="13:24" x14ac:dyDescent="0.25">
      <c r="M246" s="259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</row>
    <row r="247" spans="13:24" x14ac:dyDescent="0.25">
      <c r="M247" s="259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</row>
    <row r="248" spans="13:24" x14ac:dyDescent="0.25">
      <c r="M248" s="259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</row>
    <row r="249" spans="13:24" x14ac:dyDescent="0.25">
      <c r="M249" s="259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</row>
    <row r="250" spans="13:24" x14ac:dyDescent="0.25">
      <c r="M250" s="259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</row>
    <row r="251" spans="13:24" x14ac:dyDescent="0.25">
      <c r="M251" s="259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</row>
    <row r="252" spans="13:24" x14ac:dyDescent="0.25">
      <c r="M252" s="259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</row>
    <row r="253" spans="13:24" x14ac:dyDescent="0.25">
      <c r="M253" s="259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</row>
    <row r="254" spans="13:24" x14ac:dyDescent="0.25">
      <c r="M254" s="259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</row>
    <row r="255" spans="13:24" x14ac:dyDescent="0.25">
      <c r="M255" s="259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</row>
    <row r="256" spans="13:24" x14ac:dyDescent="0.25">
      <c r="M256" s="259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</row>
    <row r="257" spans="13:24" x14ac:dyDescent="0.25">
      <c r="M257" s="259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</row>
    <row r="258" spans="13:24" x14ac:dyDescent="0.25">
      <c r="M258" s="259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</row>
    <row r="259" spans="13:24" x14ac:dyDescent="0.25">
      <c r="M259" s="259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</row>
    <row r="260" spans="13:24" x14ac:dyDescent="0.25">
      <c r="M260" s="259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</row>
    <row r="261" spans="13:24" x14ac:dyDescent="0.25">
      <c r="M261" s="259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</row>
    <row r="262" spans="13:24" x14ac:dyDescent="0.25">
      <c r="M262" s="259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</row>
    <row r="263" spans="13:24" x14ac:dyDescent="0.25">
      <c r="M263" s="259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</row>
    <row r="264" spans="13:24" x14ac:dyDescent="0.25">
      <c r="M264" s="259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</row>
    <row r="265" spans="13:24" x14ac:dyDescent="0.25">
      <c r="M265" s="259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</row>
    <row r="266" spans="13:24" x14ac:dyDescent="0.25">
      <c r="M266" s="259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</row>
    <row r="267" spans="13:24" x14ac:dyDescent="0.25">
      <c r="M267" s="259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</row>
    <row r="268" spans="13:24" x14ac:dyDescent="0.25">
      <c r="M268" s="259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</row>
    <row r="269" spans="13:24" x14ac:dyDescent="0.25">
      <c r="M269" s="259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</row>
    <row r="270" spans="13:24" x14ac:dyDescent="0.25">
      <c r="M270" s="259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</row>
    <row r="271" spans="13:24" x14ac:dyDescent="0.25">
      <c r="M271" s="259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</row>
    <row r="272" spans="13:24" x14ac:dyDescent="0.25">
      <c r="M272" s="259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</row>
    <row r="273" spans="13:24" x14ac:dyDescent="0.25">
      <c r="M273" s="259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</row>
    <row r="274" spans="13:24" x14ac:dyDescent="0.25">
      <c r="M274" s="259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</row>
    <row r="275" spans="13:24" x14ac:dyDescent="0.25">
      <c r="M275" s="259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</row>
    <row r="276" spans="13:24" x14ac:dyDescent="0.25">
      <c r="M276" s="259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</row>
    <row r="277" spans="13:24" x14ac:dyDescent="0.25">
      <c r="M277" s="259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</row>
    <row r="278" spans="13:24" x14ac:dyDescent="0.25">
      <c r="M278" s="259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</row>
    <row r="279" spans="13:24" x14ac:dyDescent="0.25">
      <c r="M279" s="259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</row>
    <row r="280" spans="13:24" x14ac:dyDescent="0.25">
      <c r="M280" s="259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</row>
    <row r="281" spans="13:24" x14ac:dyDescent="0.25">
      <c r="M281" s="259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</row>
    <row r="282" spans="13:24" x14ac:dyDescent="0.25">
      <c r="M282" s="259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</row>
    <row r="283" spans="13:24" x14ac:dyDescent="0.25">
      <c r="M283" s="259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</row>
    <row r="284" spans="13:24" x14ac:dyDescent="0.25">
      <c r="M284" s="259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</row>
    <row r="285" spans="13:24" x14ac:dyDescent="0.25">
      <c r="M285" s="259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</row>
    <row r="286" spans="13:24" x14ac:dyDescent="0.25">
      <c r="M286" s="259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</row>
    <row r="287" spans="13:24" x14ac:dyDescent="0.25">
      <c r="M287" s="259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</row>
    <row r="288" spans="13:24" x14ac:dyDescent="0.25">
      <c r="M288" s="259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</row>
    <row r="289" spans="13:24" x14ac:dyDescent="0.25">
      <c r="M289" s="259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</row>
    <row r="290" spans="13:24" x14ac:dyDescent="0.25">
      <c r="M290" s="259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</row>
    <row r="291" spans="13:24" x14ac:dyDescent="0.25">
      <c r="M291" s="259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</row>
    <row r="292" spans="13:24" x14ac:dyDescent="0.25">
      <c r="M292" s="259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</row>
    <row r="293" spans="13:24" x14ac:dyDescent="0.25">
      <c r="M293" s="259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</row>
    <row r="294" spans="13:24" x14ac:dyDescent="0.25">
      <c r="M294" s="259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</row>
    <row r="295" spans="13:24" x14ac:dyDescent="0.25">
      <c r="M295" s="259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</row>
    <row r="296" spans="13:24" x14ac:dyDescent="0.25">
      <c r="M296" s="259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</row>
    <row r="297" spans="13:24" x14ac:dyDescent="0.25">
      <c r="M297" s="259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</row>
    <row r="298" spans="13:24" x14ac:dyDescent="0.25">
      <c r="M298" s="259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</row>
    <row r="299" spans="13:24" x14ac:dyDescent="0.25">
      <c r="M299" s="259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</row>
    <row r="300" spans="13:24" x14ac:dyDescent="0.25">
      <c r="M300" s="259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</row>
    <row r="301" spans="13:24" x14ac:dyDescent="0.25">
      <c r="M301" s="259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</row>
    <row r="302" spans="13:24" x14ac:dyDescent="0.25">
      <c r="M302" s="259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</row>
    <row r="303" spans="13:24" x14ac:dyDescent="0.25">
      <c r="M303" s="259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</row>
    <row r="304" spans="13:24" x14ac:dyDescent="0.25">
      <c r="M304" s="259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</row>
    <row r="305" spans="13:24" x14ac:dyDescent="0.25">
      <c r="M305" s="259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</row>
    <row r="306" spans="13:24" x14ac:dyDescent="0.25">
      <c r="M306" s="259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</row>
    <row r="307" spans="13:24" x14ac:dyDescent="0.25">
      <c r="M307" s="259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</row>
    <row r="308" spans="13:24" x14ac:dyDescent="0.25">
      <c r="M308" s="259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</row>
    <row r="309" spans="13:24" x14ac:dyDescent="0.25">
      <c r="M309" s="259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</row>
    <row r="310" spans="13:24" x14ac:dyDescent="0.25">
      <c r="M310" s="259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</row>
    <row r="311" spans="13:24" x14ac:dyDescent="0.25">
      <c r="M311" s="259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</row>
    <row r="312" spans="13:24" x14ac:dyDescent="0.25">
      <c r="M312" s="259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</row>
    <row r="313" spans="13:24" x14ac:dyDescent="0.25">
      <c r="M313" s="259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</row>
    <row r="314" spans="13:24" x14ac:dyDescent="0.25">
      <c r="M314" s="259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</row>
    <row r="315" spans="13:24" x14ac:dyDescent="0.25">
      <c r="M315" s="259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</row>
    <row r="316" spans="13:24" x14ac:dyDescent="0.25">
      <c r="M316" s="259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</row>
    <row r="317" spans="13:24" x14ac:dyDescent="0.25">
      <c r="M317" s="259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</row>
    <row r="318" spans="13:24" x14ac:dyDescent="0.25">
      <c r="M318" s="259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</row>
    <row r="319" spans="13:24" x14ac:dyDescent="0.25">
      <c r="M319" s="259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</row>
    <row r="320" spans="13:24" x14ac:dyDescent="0.25">
      <c r="M320" s="259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</row>
    <row r="321" spans="13:24" x14ac:dyDescent="0.25">
      <c r="M321" s="259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</row>
    <row r="322" spans="13:24" x14ac:dyDescent="0.25">
      <c r="M322" s="259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</row>
    <row r="323" spans="13:24" x14ac:dyDescent="0.25">
      <c r="M323" s="259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</row>
    <row r="324" spans="13:24" x14ac:dyDescent="0.25">
      <c r="M324" s="259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</row>
    <row r="325" spans="13:24" x14ac:dyDescent="0.25">
      <c r="M325" s="259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</row>
    <row r="326" spans="13:24" x14ac:dyDescent="0.25">
      <c r="M326" s="259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</row>
    <row r="327" spans="13:24" x14ac:dyDescent="0.25">
      <c r="M327" s="259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</row>
    <row r="328" spans="13:24" x14ac:dyDescent="0.25">
      <c r="M328" s="259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</row>
    <row r="329" spans="13:24" x14ac:dyDescent="0.25">
      <c r="M329" s="259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</row>
    <row r="330" spans="13:24" x14ac:dyDescent="0.25">
      <c r="M330" s="259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</row>
    <row r="331" spans="13:24" x14ac:dyDescent="0.25">
      <c r="M331" s="259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</row>
    <row r="332" spans="13:24" x14ac:dyDescent="0.25">
      <c r="M332" s="259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</row>
    <row r="333" spans="13:24" x14ac:dyDescent="0.25">
      <c r="M333" s="259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</row>
    <row r="334" spans="13:24" x14ac:dyDescent="0.25">
      <c r="M334" s="259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</row>
    <row r="335" spans="13:24" x14ac:dyDescent="0.25">
      <c r="M335" s="259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</row>
    <row r="336" spans="13:24" x14ac:dyDescent="0.25">
      <c r="M336" s="259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</row>
    <row r="337" spans="13:24" x14ac:dyDescent="0.25">
      <c r="M337" s="259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</row>
    <row r="338" spans="13:24" x14ac:dyDescent="0.25">
      <c r="M338" s="259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</row>
    <row r="339" spans="13:24" x14ac:dyDescent="0.25">
      <c r="M339" s="259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</row>
    <row r="340" spans="13:24" x14ac:dyDescent="0.25">
      <c r="M340" s="259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</row>
    <row r="341" spans="13:24" x14ac:dyDescent="0.25">
      <c r="M341" s="259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</row>
    <row r="342" spans="13:24" x14ac:dyDescent="0.25">
      <c r="M342" s="259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</row>
    <row r="343" spans="13:24" x14ac:dyDescent="0.25">
      <c r="M343" s="259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</row>
    <row r="344" spans="13:24" x14ac:dyDescent="0.25">
      <c r="M344" s="259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</row>
    <row r="345" spans="13:24" x14ac:dyDescent="0.25">
      <c r="M345" s="259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</row>
    <row r="346" spans="13:24" x14ac:dyDescent="0.25">
      <c r="M346" s="259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</row>
    <row r="347" spans="13:24" x14ac:dyDescent="0.25">
      <c r="M347" s="259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</row>
    <row r="348" spans="13:24" x14ac:dyDescent="0.25">
      <c r="M348" s="259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</row>
    <row r="349" spans="13:24" x14ac:dyDescent="0.25">
      <c r="M349" s="259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</row>
    <row r="350" spans="13:24" x14ac:dyDescent="0.25">
      <c r="M350" s="259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</row>
    <row r="351" spans="13:24" x14ac:dyDescent="0.25">
      <c r="M351" s="259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</row>
    <row r="352" spans="13:24" x14ac:dyDescent="0.25">
      <c r="M352" s="259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</row>
    <row r="353" spans="13:24" x14ac:dyDescent="0.25">
      <c r="M353" s="259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</row>
    <row r="354" spans="13:24" x14ac:dyDescent="0.25"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</row>
    <row r="355" spans="13:24" x14ac:dyDescent="0.25"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</row>
    <row r="356" spans="13:24" x14ac:dyDescent="0.25"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</row>
    <row r="357" spans="13:24" x14ac:dyDescent="0.25"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</row>
    <row r="358" spans="13:24" x14ac:dyDescent="0.25"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</row>
    <row r="359" spans="13:24" x14ac:dyDescent="0.25"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</row>
    <row r="360" spans="13:24" x14ac:dyDescent="0.25"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</row>
    <row r="361" spans="13:24" x14ac:dyDescent="0.25"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</row>
    <row r="362" spans="13:24" x14ac:dyDescent="0.25"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</row>
    <row r="363" spans="13:24" x14ac:dyDescent="0.25"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</row>
    <row r="364" spans="13:24" x14ac:dyDescent="0.25"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</row>
    <row r="365" spans="13:24" x14ac:dyDescent="0.25"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</row>
    <row r="366" spans="13:24" x14ac:dyDescent="0.25"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</row>
    <row r="367" spans="13:24" x14ac:dyDescent="0.25"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</row>
    <row r="368" spans="13:24" x14ac:dyDescent="0.25"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</row>
    <row r="369" spans="13:24" x14ac:dyDescent="0.25"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</row>
    <row r="370" spans="13:24" x14ac:dyDescent="0.25"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</row>
    <row r="371" spans="13:24" x14ac:dyDescent="0.25"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</row>
    <row r="372" spans="13:24" x14ac:dyDescent="0.25"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</row>
    <row r="373" spans="13:24" x14ac:dyDescent="0.25"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</row>
    <row r="374" spans="13:24" x14ac:dyDescent="0.25"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</row>
    <row r="375" spans="13:24" x14ac:dyDescent="0.25"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</row>
    <row r="376" spans="13:24" x14ac:dyDescent="0.25"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</row>
    <row r="377" spans="13:24" x14ac:dyDescent="0.25"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</row>
    <row r="378" spans="13:24" x14ac:dyDescent="0.25"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</row>
    <row r="379" spans="13:24" x14ac:dyDescent="0.25"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</row>
    <row r="380" spans="13:24" x14ac:dyDescent="0.25"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</row>
    <row r="381" spans="13:24" x14ac:dyDescent="0.25"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</row>
    <row r="382" spans="13:24" x14ac:dyDescent="0.25"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</row>
    <row r="383" spans="13:24" x14ac:dyDescent="0.25"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</row>
    <row r="384" spans="13:24" x14ac:dyDescent="0.25"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</row>
    <row r="385" spans="13:24" x14ac:dyDescent="0.25"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</row>
    <row r="386" spans="13:24" x14ac:dyDescent="0.25"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</row>
    <row r="387" spans="13:24" x14ac:dyDescent="0.25"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</row>
    <row r="388" spans="13:24" x14ac:dyDescent="0.25"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</row>
    <row r="389" spans="13:24" x14ac:dyDescent="0.25"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</row>
    <row r="390" spans="13:24" x14ac:dyDescent="0.25"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</row>
    <row r="391" spans="13:24" x14ac:dyDescent="0.25"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</row>
    <row r="392" spans="13:24" x14ac:dyDescent="0.25"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</row>
    <row r="393" spans="13:24" x14ac:dyDescent="0.25"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</row>
    <row r="394" spans="13:24" x14ac:dyDescent="0.25"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</row>
    <row r="395" spans="13:24" x14ac:dyDescent="0.25"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</row>
    <row r="396" spans="13:24" x14ac:dyDescent="0.25"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</row>
    <row r="397" spans="13:24" x14ac:dyDescent="0.25"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</row>
    <row r="398" spans="13:24" x14ac:dyDescent="0.25"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</row>
    <row r="399" spans="13:24" x14ac:dyDescent="0.25"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</row>
    <row r="400" spans="13:24" x14ac:dyDescent="0.25"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</row>
    <row r="401" spans="13:24" x14ac:dyDescent="0.25"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</row>
    <row r="402" spans="13:24" x14ac:dyDescent="0.25"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</row>
    <row r="403" spans="13:24" x14ac:dyDescent="0.25"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</row>
    <row r="404" spans="13:24" x14ac:dyDescent="0.25"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</row>
    <row r="405" spans="13:24" x14ac:dyDescent="0.25"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</row>
    <row r="406" spans="13:24" x14ac:dyDescent="0.25"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</row>
    <row r="407" spans="13:24" x14ac:dyDescent="0.25"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</row>
    <row r="408" spans="13:24" x14ac:dyDescent="0.25"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</row>
    <row r="409" spans="13:24" x14ac:dyDescent="0.25"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</row>
    <row r="410" spans="13:24" x14ac:dyDescent="0.25"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</row>
    <row r="411" spans="13:24" x14ac:dyDescent="0.25"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</row>
    <row r="412" spans="13:24" x14ac:dyDescent="0.25"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</row>
    <row r="413" spans="13:24" x14ac:dyDescent="0.25"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</row>
    <row r="414" spans="13:24" x14ac:dyDescent="0.25"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</row>
    <row r="415" spans="13:24" x14ac:dyDescent="0.25"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</row>
    <row r="416" spans="13:24" x14ac:dyDescent="0.25"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</row>
    <row r="417" spans="13:24" x14ac:dyDescent="0.25"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</row>
    <row r="418" spans="13:24" x14ac:dyDescent="0.25"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</row>
    <row r="419" spans="13:24" x14ac:dyDescent="0.25"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</row>
    <row r="420" spans="13:24" x14ac:dyDescent="0.25"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</row>
    <row r="421" spans="13:24" x14ac:dyDescent="0.25"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</row>
    <row r="422" spans="13:24" x14ac:dyDescent="0.25"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</row>
    <row r="423" spans="13:24" x14ac:dyDescent="0.25"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</row>
    <row r="424" spans="13:24" x14ac:dyDescent="0.25"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</row>
    <row r="425" spans="13:24" x14ac:dyDescent="0.25"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</row>
    <row r="426" spans="13:24" x14ac:dyDescent="0.25"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</row>
    <row r="427" spans="13:24" x14ac:dyDescent="0.25"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</row>
    <row r="428" spans="13:24" x14ac:dyDescent="0.25"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</row>
    <row r="429" spans="13:24" x14ac:dyDescent="0.25"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</row>
    <row r="430" spans="13:24" x14ac:dyDescent="0.25"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</row>
    <row r="431" spans="13:24" x14ac:dyDescent="0.25"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</row>
    <row r="432" spans="13:24" x14ac:dyDescent="0.25"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</row>
    <row r="433" spans="13:24" x14ac:dyDescent="0.25"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</row>
    <row r="434" spans="13:24" x14ac:dyDescent="0.25"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</row>
    <row r="435" spans="13:24" x14ac:dyDescent="0.25"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</row>
    <row r="436" spans="13:24" x14ac:dyDescent="0.25"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</row>
    <row r="437" spans="13:24" x14ac:dyDescent="0.25"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</row>
    <row r="438" spans="13:24" x14ac:dyDescent="0.25"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</row>
    <row r="439" spans="13:24" x14ac:dyDescent="0.25"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</row>
    <row r="440" spans="13:24" x14ac:dyDescent="0.25"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</row>
    <row r="441" spans="13:24" x14ac:dyDescent="0.25"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</row>
    <row r="442" spans="13:24" x14ac:dyDescent="0.25"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</row>
    <row r="443" spans="13:24" x14ac:dyDescent="0.25"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</row>
    <row r="444" spans="13:24" x14ac:dyDescent="0.25"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</row>
    <row r="445" spans="13:24" x14ac:dyDescent="0.25"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</row>
    <row r="446" spans="13:24" x14ac:dyDescent="0.25"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</row>
    <row r="447" spans="13:24" x14ac:dyDescent="0.25"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</row>
    <row r="448" spans="13:24" x14ac:dyDescent="0.25"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</row>
    <row r="449" spans="13:24" x14ac:dyDescent="0.25"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</row>
    <row r="450" spans="13:24" x14ac:dyDescent="0.25"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</row>
    <row r="451" spans="13:24" x14ac:dyDescent="0.25"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</row>
    <row r="452" spans="13:24" x14ac:dyDescent="0.25"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</row>
    <row r="453" spans="13:24" x14ac:dyDescent="0.25"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</row>
    <row r="454" spans="13:24" x14ac:dyDescent="0.25"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</row>
    <row r="455" spans="13:24" x14ac:dyDescent="0.25"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</row>
    <row r="456" spans="13:24" x14ac:dyDescent="0.25"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</row>
    <row r="457" spans="13:24" x14ac:dyDescent="0.25"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</row>
    <row r="458" spans="13:24" x14ac:dyDescent="0.25"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</row>
    <row r="459" spans="13:24" x14ac:dyDescent="0.25"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</row>
    <row r="460" spans="13:24" x14ac:dyDescent="0.25"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</row>
    <row r="461" spans="13:24" x14ac:dyDescent="0.25"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</row>
    <row r="462" spans="13:24" x14ac:dyDescent="0.25"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</row>
    <row r="463" spans="13:24" x14ac:dyDescent="0.25"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</row>
    <row r="464" spans="13:24" x14ac:dyDescent="0.25"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</row>
    <row r="465" spans="13:24" x14ac:dyDescent="0.25"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</row>
    <row r="466" spans="13:24" x14ac:dyDescent="0.25"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</row>
    <row r="467" spans="13:24" x14ac:dyDescent="0.25"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</row>
    <row r="468" spans="13:24" x14ac:dyDescent="0.25"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</row>
    <row r="469" spans="13:24" x14ac:dyDescent="0.25"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</row>
    <row r="470" spans="13:24" x14ac:dyDescent="0.25"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</row>
    <row r="471" spans="13:24" x14ac:dyDescent="0.25"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</row>
    <row r="472" spans="13:24" x14ac:dyDescent="0.25"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</row>
    <row r="473" spans="13:24" x14ac:dyDescent="0.25"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</row>
    <row r="474" spans="13:24" x14ac:dyDescent="0.25"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</row>
    <row r="475" spans="13:24" x14ac:dyDescent="0.25"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</row>
    <row r="476" spans="13:24" x14ac:dyDescent="0.25"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</row>
    <row r="477" spans="13:24" x14ac:dyDescent="0.25"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</row>
    <row r="478" spans="13:24" x14ac:dyDescent="0.25"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</row>
    <row r="479" spans="13:24" x14ac:dyDescent="0.25"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</row>
    <row r="480" spans="13:24" x14ac:dyDescent="0.25"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</row>
    <row r="481" spans="13:24" x14ac:dyDescent="0.25"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</row>
    <row r="482" spans="13:24" x14ac:dyDescent="0.25"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</row>
    <row r="483" spans="13:24" x14ac:dyDescent="0.25"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</row>
    <row r="484" spans="13:24" x14ac:dyDescent="0.25"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</row>
    <row r="485" spans="13:24" x14ac:dyDescent="0.25"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</row>
    <row r="486" spans="13:24" x14ac:dyDescent="0.25"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</row>
    <row r="487" spans="13:24" x14ac:dyDescent="0.25"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</row>
    <row r="488" spans="13:24" x14ac:dyDescent="0.25"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</row>
    <row r="489" spans="13:24" x14ac:dyDescent="0.25"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</row>
    <row r="490" spans="13:24" x14ac:dyDescent="0.25"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</row>
    <row r="491" spans="13:24" x14ac:dyDescent="0.25"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</row>
    <row r="492" spans="13:24" x14ac:dyDescent="0.25"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</row>
    <row r="493" spans="13:24" x14ac:dyDescent="0.25"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</row>
    <row r="494" spans="13:24" x14ac:dyDescent="0.25"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</row>
    <row r="495" spans="13:24" x14ac:dyDescent="0.25"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</row>
    <row r="496" spans="13:24" x14ac:dyDescent="0.25"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</row>
    <row r="497" spans="13:24" x14ac:dyDescent="0.25"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</row>
    <row r="498" spans="13:24" x14ac:dyDescent="0.25"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</row>
    <row r="499" spans="13:24" x14ac:dyDescent="0.25"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</row>
    <row r="500" spans="13:24" x14ac:dyDescent="0.25"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</row>
    <row r="501" spans="13:24" x14ac:dyDescent="0.25"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</row>
    <row r="502" spans="13:24" x14ac:dyDescent="0.25"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</row>
    <row r="503" spans="13:24" x14ac:dyDescent="0.25"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</row>
    <row r="504" spans="13:24" x14ac:dyDescent="0.25"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</row>
    <row r="505" spans="13:24" x14ac:dyDescent="0.25"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</row>
    <row r="506" spans="13:24" x14ac:dyDescent="0.25"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</row>
    <row r="507" spans="13:24" x14ac:dyDescent="0.25"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</row>
    <row r="508" spans="13:24" x14ac:dyDescent="0.25"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</row>
  </sheetData>
  <mergeCells count="152">
    <mergeCell ref="I6:K6"/>
    <mergeCell ref="I7:K7"/>
    <mergeCell ref="I8:K8"/>
    <mergeCell ref="B31:C31"/>
    <mergeCell ref="I31:K31"/>
    <mergeCell ref="I77:K77"/>
    <mergeCell ref="I40:K40"/>
    <mergeCell ref="B14:C14"/>
    <mergeCell ref="I14:K14"/>
    <mergeCell ref="B15:C15"/>
    <mergeCell ref="I15:K15"/>
    <mergeCell ref="B16:C16"/>
    <mergeCell ref="I16:K16"/>
    <mergeCell ref="B40:C40"/>
    <mergeCell ref="B42:C42"/>
    <mergeCell ref="I42:K42"/>
    <mergeCell ref="B43:C43"/>
    <mergeCell ref="I43:K43"/>
    <mergeCell ref="B56:C56"/>
    <mergeCell ref="B55:C55"/>
    <mergeCell ref="B49:C49"/>
    <mergeCell ref="B3:C3"/>
    <mergeCell ref="I3:K3"/>
    <mergeCell ref="B4:C4"/>
    <mergeCell ref="B5:C5"/>
    <mergeCell ref="B6:C6"/>
    <mergeCell ref="B7:C7"/>
    <mergeCell ref="B8:C8"/>
    <mergeCell ref="B29:C29"/>
    <mergeCell ref="B28:C28"/>
    <mergeCell ref="B27:C27"/>
    <mergeCell ref="I29:K29"/>
    <mergeCell ref="B22:C22"/>
    <mergeCell ref="I27:K27"/>
    <mergeCell ref="I28:K28"/>
    <mergeCell ref="I26:K26"/>
    <mergeCell ref="B26:C26"/>
    <mergeCell ref="B23:C23"/>
    <mergeCell ref="I23:K23"/>
    <mergeCell ref="B24:C24"/>
    <mergeCell ref="I24:K24"/>
    <mergeCell ref="B25:C25"/>
    <mergeCell ref="I25:K25"/>
    <mergeCell ref="I4:K4"/>
    <mergeCell ref="I5:K5"/>
    <mergeCell ref="B20:C20"/>
    <mergeCell ref="I20:K20"/>
    <mergeCell ref="I22:K22"/>
    <mergeCell ref="B9:C9"/>
    <mergeCell ref="I9:K9"/>
    <mergeCell ref="B10:C10"/>
    <mergeCell ref="B11:C11"/>
    <mergeCell ref="I11:K11"/>
    <mergeCell ref="B12:C12"/>
    <mergeCell ref="I12:K12"/>
    <mergeCell ref="I10:K10"/>
    <mergeCell ref="B13:C13"/>
    <mergeCell ref="I13:K13"/>
    <mergeCell ref="B21:C21"/>
    <mergeCell ref="B17:C17"/>
    <mergeCell ref="I17:K17"/>
    <mergeCell ref="I18:K18"/>
    <mergeCell ref="B19:C19"/>
    <mergeCell ref="I19:K19"/>
    <mergeCell ref="B18:C18"/>
    <mergeCell ref="I21:K21"/>
    <mergeCell ref="B86:C86"/>
    <mergeCell ref="I86:K86"/>
    <mergeCell ref="B77:C77"/>
    <mergeCell ref="B45:C45"/>
    <mergeCell ref="B44:C44"/>
    <mergeCell ref="I44:K44"/>
    <mergeCell ref="I45:K45"/>
    <mergeCell ref="I46:K46"/>
    <mergeCell ref="B50:C50"/>
    <mergeCell ref="B58:C58"/>
    <mergeCell ref="B60:C60"/>
    <mergeCell ref="B62:C62"/>
    <mergeCell ref="B63:C63"/>
    <mergeCell ref="B64:C64"/>
    <mergeCell ref="B48:C48"/>
    <mergeCell ref="I47:K47"/>
    <mergeCell ref="I48:K48"/>
    <mergeCell ref="I49:K49"/>
    <mergeCell ref="I54:K54"/>
    <mergeCell ref="I55:K55"/>
    <mergeCell ref="I56:K56"/>
    <mergeCell ref="B57:C57"/>
    <mergeCell ref="I52:K52"/>
    <mergeCell ref="I50:K50"/>
    <mergeCell ref="B51:C51"/>
    <mergeCell ref="I51:K51"/>
    <mergeCell ref="B52:C52"/>
    <mergeCell ref="I57:K57"/>
    <mergeCell ref="B32:C32"/>
    <mergeCell ref="B35:C35"/>
    <mergeCell ref="I35:K35"/>
    <mergeCell ref="B36:C36"/>
    <mergeCell ref="I36:K36"/>
    <mergeCell ref="B33:C33"/>
    <mergeCell ref="I33:K33"/>
    <mergeCell ref="B34:C34"/>
    <mergeCell ref="I34:K34"/>
    <mergeCell ref="I32:K32"/>
    <mergeCell ref="B38:C38"/>
    <mergeCell ref="I38:K38"/>
    <mergeCell ref="B39:C39"/>
    <mergeCell ref="I39:K39"/>
    <mergeCell ref="B41:C41"/>
    <mergeCell ref="I41:K41"/>
    <mergeCell ref="I76:K76"/>
    <mergeCell ref="B72:C72"/>
    <mergeCell ref="B73:C73"/>
    <mergeCell ref="B74:C74"/>
    <mergeCell ref="B75:C75"/>
    <mergeCell ref="I58:K58"/>
    <mergeCell ref="I60:K60"/>
    <mergeCell ref="I62:K62"/>
    <mergeCell ref="I63:K63"/>
    <mergeCell ref="I64:K64"/>
    <mergeCell ref="I65:K65"/>
    <mergeCell ref="I66:K66"/>
    <mergeCell ref="B65:C65"/>
    <mergeCell ref="B66:C66"/>
    <mergeCell ref="B67:C67"/>
    <mergeCell ref="B68:C68"/>
    <mergeCell ref="B69:C69"/>
    <mergeCell ref="B70:C70"/>
    <mergeCell ref="I79:K79"/>
    <mergeCell ref="I80:K80"/>
    <mergeCell ref="I81:K81"/>
    <mergeCell ref="I82:K82"/>
    <mergeCell ref="B76:C76"/>
    <mergeCell ref="I85:K85"/>
    <mergeCell ref="B85:C85"/>
    <mergeCell ref="I67:K67"/>
    <mergeCell ref="I68:K68"/>
    <mergeCell ref="I83:K83"/>
    <mergeCell ref="I84:K84"/>
    <mergeCell ref="B79:C79"/>
    <mergeCell ref="B80:C80"/>
    <mergeCell ref="B81:C81"/>
    <mergeCell ref="B82:C82"/>
    <mergeCell ref="B83:C83"/>
    <mergeCell ref="B84:C84"/>
    <mergeCell ref="I70:K70"/>
    <mergeCell ref="B71:C71"/>
    <mergeCell ref="I71:K71"/>
    <mergeCell ref="I72:K72"/>
    <mergeCell ref="I73:K73"/>
    <mergeCell ref="I74:K74"/>
    <mergeCell ref="I75:K75"/>
  </mergeCells>
  <pageMargins left="0.74803149606299213" right="0.74803149606299213" top="0.98425196850393704" bottom="0.98425196850393704" header="0.51181102362204722" footer="0.51181102362204722"/>
  <pageSetup paperSize="8" scale="88" fitToHeight="0" orientation="landscape" r:id="rId1"/>
  <headerFooter alignWithMargins="0"/>
  <rowBreaks count="1" manualBreakCount="1">
    <brk id="99" max="10" man="1"/>
  </rowBreaks>
  <colBreaks count="1" manualBreakCount="1">
    <brk id="12" max="10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1"/>
  <sheetViews>
    <sheetView view="pageBreakPreview" zoomScale="84" zoomScaleNormal="100" zoomScaleSheetLayoutView="84" workbookViewId="0">
      <selection activeCell="A11" sqref="A11"/>
    </sheetView>
  </sheetViews>
  <sheetFormatPr defaultRowHeight="15.5" x14ac:dyDescent="0.35"/>
  <cols>
    <col min="1" max="1" width="90.08984375" style="254" customWidth="1"/>
    <col min="2" max="2" width="18" style="254" customWidth="1"/>
    <col min="3" max="3" width="19.453125" style="254" customWidth="1"/>
    <col min="4" max="4" width="19.36328125" style="254" customWidth="1"/>
    <col min="5" max="12" width="19.90625" style="254" customWidth="1"/>
    <col min="13" max="13" width="12.453125" style="254" bestFit="1" customWidth="1"/>
    <col min="14" max="259" width="9.08984375" style="254"/>
    <col min="260" max="260" width="90.08984375" style="254" customWidth="1"/>
    <col min="261" max="261" width="18" style="254" customWidth="1"/>
    <col min="262" max="262" width="15.54296875" style="254" customWidth="1"/>
    <col min="263" max="263" width="19.453125" style="254" customWidth="1"/>
    <col min="264" max="264" width="13.90625" style="254" customWidth="1"/>
    <col min="265" max="265" width="19.36328125" style="254" customWidth="1"/>
    <col min="266" max="266" width="14.6328125" style="254" customWidth="1"/>
    <col min="267" max="267" width="19.90625" style="254" customWidth="1"/>
    <col min="268" max="268" width="14.54296875" style="254" customWidth="1"/>
    <col min="269" max="269" width="12.453125" style="254" bestFit="1" customWidth="1"/>
    <col min="270" max="515" width="9.08984375" style="254"/>
    <col min="516" max="516" width="90.08984375" style="254" customWidth="1"/>
    <col min="517" max="517" width="18" style="254" customWidth="1"/>
    <col min="518" max="518" width="15.54296875" style="254" customWidth="1"/>
    <col min="519" max="519" width="19.453125" style="254" customWidth="1"/>
    <col min="520" max="520" width="13.90625" style="254" customWidth="1"/>
    <col min="521" max="521" width="19.36328125" style="254" customWidth="1"/>
    <col min="522" max="522" width="14.6328125" style="254" customWidth="1"/>
    <col min="523" max="523" width="19.90625" style="254" customWidth="1"/>
    <col min="524" max="524" width="14.54296875" style="254" customWidth="1"/>
    <col min="525" max="525" width="12.453125" style="254" bestFit="1" customWidth="1"/>
    <col min="526" max="771" width="9.08984375" style="254"/>
    <col min="772" max="772" width="90.08984375" style="254" customWidth="1"/>
    <col min="773" max="773" width="18" style="254" customWidth="1"/>
    <col min="774" max="774" width="15.54296875" style="254" customWidth="1"/>
    <col min="775" max="775" width="19.453125" style="254" customWidth="1"/>
    <col min="776" max="776" width="13.90625" style="254" customWidth="1"/>
    <col min="777" max="777" width="19.36328125" style="254" customWidth="1"/>
    <col min="778" max="778" width="14.6328125" style="254" customWidth="1"/>
    <col min="779" max="779" width="19.90625" style="254" customWidth="1"/>
    <col min="780" max="780" width="14.54296875" style="254" customWidth="1"/>
    <col min="781" max="781" width="12.453125" style="254" bestFit="1" customWidth="1"/>
    <col min="782" max="1027" width="9.08984375" style="254"/>
    <col min="1028" max="1028" width="90.08984375" style="254" customWidth="1"/>
    <col min="1029" max="1029" width="18" style="254" customWidth="1"/>
    <col min="1030" max="1030" width="15.54296875" style="254" customWidth="1"/>
    <col min="1031" max="1031" width="19.453125" style="254" customWidth="1"/>
    <col min="1032" max="1032" width="13.90625" style="254" customWidth="1"/>
    <col min="1033" max="1033" width="19.36328125" style="254" customWidth="1"/>
    <col min="1034" max="1034" width="14.6328125" style="254" customWidth="1"/>
    <col min="1035" max="1035" width="19.90625" style="254" customWidth="1"/>
    <col min="1036" max="1036" width="14.54296875" style="254" customWidth="1"/>
    <col min="1037" max="1037" width="12.453125" style="254" bestFit="1" customWidth="1"/>
    <col min="1038" max="1283" width="9.08984375" style="254"/>
    <col min="1284" max="1284" width="90.08984375" style="254" customWidth="1"/>
    <col min="1285" max="1285" width="18" style="254" customWidth="1"/>
    <col min="1286" max="1286" width="15.54296875" style="254" customWidth="1"/>
    <col min="1287" max="1287" width="19.453125" style="254" customWidth="1"/>
    <col min="1288" max="1288" width="13.90625" style="254" customWidth="1"/>
    <col min="1289" max="1289" width="19.36328125" style="254" customWidth="1"/>
    <col min="1290" max="1290" width="14.6328125" style="254" customWidth="1"/>
    <col min="1291" max="1291" width="19.90625" style="254" customWidth="1"/>
    <col min="1292" max="1292" width="14.54296875" style="254" customWidth="1"/>
    <col min="1293" max="1293" width="12.453125" style="254" bestFit="1" customWidth="1"/>
    <col min="1294" max="1539" width="9.08984375" style="254"/>
    <col min="1540" max="1540" width="90.08984375" style="254" customWidth="1"/>
    <col min="1541" max="1541" width="18" style="254" customWidth="1"/>
    <col min="1542" max="1542" width="15.54296875" style="254" customWidth="1"/>
    <col min="1543" max="1543" width="19.453125" style="254" customWidth="1"/>
    <col min="1544" max="1544" width="13.90625" style="254" customWidth="1"/>
    <col min="1545" max="1545" width="19.36328125" style="254" customWidth="1"/>
    <col min="1546" max="1546" width="14.6328125" style="254" customWidth="1"/>
    <col min="1547" max="1547" width="19.90625" style="254" customWidth="1"/>
    <col min="1548" max="1548" width="14.54296875" style="254" customWidth="1"/>
    <col min="1549" max="1549" width="12.453125" style="254" bestFit="1" customWidth="1"/>
    <col min="1550" max="1795" width="9.08984375" style="254"/>
    <col min="1796" max="1796" width="90.08984375" style="254" customWidth="1"/>
    <col min="1797" max="1797" width="18" style="254" customWidth="1"/>
    <col min="1798" max="1798" width="15.54296875" style="254" customWidth="1"/>
    <col min="1799" max="1799" width="19.453125" style="254" customWidth="1"/>
    <col min="1800" max="1800" width="13.90625" style="254" customWidth="1"/>
    <col min="1801" max="1801" width="19.36328125" style="254" customWidth="1"/>
    <col min="1802" max="1802" width="14.6328125" style="254" customWidth="1"/>
    <col min="1803" max="1803" width="19.90625" style="254" customWidth="1"/>
    <col min="1804" max="1804" width="14.54296875" style="254" customWidth="1"/>
    <col min="1805" max="1805" width="12.453125" style="254" bestFit="1" customWidth="1"/>
    <col min="1806" max="2051" width="9.08984375" style="254"/>
    <col min="2052" max="2052" width="90.08984375" style="254" customWidth="1"/>
    <col min="2053" max="2053" width="18" style="254" customWidth="1"/>
    <col min="2054" max="2054" width="15.54296875" style="254" customWidth="1"/>
    <col min="2055" max="2055" width="19.453125" style="254" customWidth="1"/>
    <col min="2056" max="2056" width="13.90625" style="254" customWidth="1"/>
    <col min="2057" max="2057" width="19.36328125" style="254" customWidth="1"/>
    <col min="2058" max="2058" width="14.6328125" style="254" customWidth="1"/>
    <col min="2059" max="2059" width="19.90625" style="254" customWidth="1"/>
    <col min="2060" max="2060" width="14.54296875" style="254" customWidth="1"/>
    <col min="2061" max="2061" width="12.453125" style="254" bestFit="1" customWidth="1"/>
    <col min="2062" max="2307" width="9.08984375" style="254"/>
    <col min="2308" max="2308" width="90.08984375" style="254" customWidth="1"/>
    <col min="2309" max="2309" width="18" style="254" customWidth="1"/>
    <col min="2310" max="2310" width="15.54296875" style="254" customWidth="1"/>
    <col min="2311" max="2311" width="19.453125" style="254" customWidth="1"/>
    <col min="2312" max="2312" width="13.90625" style="254" customWidth="1"/>
    <col min="2313" max="2313" width="19.36328125" style="254" customWidth="1"/>
    <col min="2314" max="2314" width="14.6328125" style="254" customWidth="1"/>
    <col min="2315" max="2315" width="19.90625" style="254" customWidth="1"/>
    <col min="2316" max="2316" width="14.54296875" style="254" customWidth="1"/>
    <col min="2317" max="2317" width="12.453125" style="254" bestFit="1" customWidth="1"/>
    <col min="2318" max="2563" width="9.08984375" style="254"/>
    <col min="2564" max="2564" width="90.08984375" style="254" customWidth="1"/>
    <col min="2565" max="2565" width="18" style="254" customWidth="1"/>
    <col min="2566" max="2566" width="15.54296875" style="254" customWidth="1"/>
    <col min="2567" max="2567" width="19.453125" style="254" customWidth="1"/>
    <col min="2568" max="2568" width="13.90625" style="254" customWidth="1"/>
    <col min="2569" max="2569" width="19.36328125" style="254" customWidth="1"/>
    <col min="2570" max="2570" width="14.6328125" style="254" customWidth="1"/>
    <col min="2571" max="2571" width="19.90625" style="254" customWidth="1"/>
    <col min="2572" max="2572" width="14.54296875" style="254" customWidth="1"/>
    <col min="2573" max="2573" width="12.453125" style="254" bestFit="1" customWidth="1"/>
    <col min="2574" max="2819" width="9.08984375" style="254"/>
    <col min="2820" max="2820" width="90.08984375" style="254" customWidth="1"/>
    <col min="2821" max="2821" width="18" style="254" customWidth="1"/>
    <col min="2822" max="2822" width="15.54296875" style="254" customWidth="1"/>
    <col min="2823" max="2823" width="19.453125" style="254" customWidth="1"/>
    <col min="2824" max="2824" width="13.90625" style="254" customWidth="1"/>
    <col min="2825" max="2825" width="19.36328125" style="254" customWidth="1"/>
    <col min="2826" max="2826" width="14.6328125" style="254" customWidth="1"/>
    <col min="2827" max="2827" width="19.90625" style="254" customWidth="1"/>
    <col min="2828" max="2828" width="14.54296875" style="254" customWidth="1"/>
    <col min="2829" max="2829" width="12.453125" style="254" bestFit="1" customWidth="1"/>
    <col min="2830" max="3075" width="9.08984375" style="254"/>
    <col min="3076" max="3076" width="90.08984375" style="254" customWidth="1"/>
    <col min="3077" max="3077" width="18" style="254" customWidth="1"/>
    <col min="3078" max="3078" width="15.54296875" style="254" customWidth="1"/>
    <col min="3079" max="3079" width="19.453125" style="254" customWidth="1"/>
    <col min="3080" max="3080" width="13.90625" style="254" customWidth="1"/>
    <col min="3081" max="3081" width="19.36328125" style="254" customWidth="1"/>
    <col min="3082" max="3082" width="14.6328125" style="254" customWidth="1"/>
    <col min="3083" max="3083" width="19.90625" style="254" customWidth="1"/>
    <col min="3084" max="3084" width="14.54296875" style="254" customWidth="1"/>
    <col min="3085" max="3085" width="12.453125" style="254" bestFit="1" customWidth="1"/>
    <col min="3086" max="3331" width="9.08984375" style="254"/>
    <col min="3332" max="3332" width="90.08984375" style="254" customWidth="1"/>
    <col min="3333" max="3333" width="18" style="254" customWidth="1"/>
    <col min="3334" max="3334" width="15.54296875" style="254" customWidth="1"/>
    <col min="3335" max="3335" width="19.453125" style="254" customWidth="1"/>
    <col min="3336" max="3336" width="13.90625" style="254" customWidth="1"/>
    <col min="3337" max="3337" width="19.36328125" style="254" customWidth="1"/>
    <col min="3338" max="3338" width="14.6328125" style="254" customWidth="1"/>
    <col min="3339" max="3339" width="19.90625" style="254" customWidth="1"/>
    <col min="3340" max="3340" width="14.54296875" style="254" customWidth="1"/>
    <col min="3341" max="3341" width="12.453125" style="254" bestFit="1" customWidth="1"/>
    <col min="3342" max="3587" width="9.08984375" style="254"/>
    <col min="3588" max="3588" width="90.08984375" style="254" customWidth="1"/>
    <col min="3589" max="3589" width="18" style="254" customWidth="1"/>
    <col min="3590" max="3590" width="15.54296875" style="254" customWidth="1"/>
    <col min="3591" max="3591" width="19.453125" style="254" customWidth="1"/>
    <col min="3592" max="3592" width="13.90625" style="254" customWidth="1"/>
    <col min="3593" max="3593" width="19.36328125" style="254" customWidth="1"/>
    <col min="3594" max="3594" width="14.6328125" style="254" customWidth="1"/>
    <col min="3595" max="3595" width="19.90625" style="254" customWidth="1"/>
    <col min="3596" max="3596" width="14.54296875" style="254" customWidth="1"/>
    <col min="3597" max="3597" width="12.453125" style="254" bestFit="1" customWidth="1"/>
    <col min="3598" max="3843" width="9.08984375" style="254"/>
    <col min="3844" max="3844" width="90.08984375" style="254" customWidth="1"/>
    <col min="3845" max="3845" width="18" style="254" customWidth="1"/>
    <col min="3846" max="3846" width="15.54296875" style="254" customWidth="1"/>
    <col min="3847" max="3847" width="19.453125" style="254" customWidth="1"/>
    <col min="3848" max="3848" width="13.90625" style="254" customWidth="1"/>
    <col min="3849" max="3849" width="19.36328125" style="254" customWidth="1"/>
    <col min="3850" max="3850" width="14.6328125" style="254" customWidth="1"/>
    <col min="3851" max="3851" width="19.90625" style="254" customWidth="1"/>
    <col min="3852" max="3852" width="14.54296875" style="254" customWidth="1"/>
    <col min="3853" max="3853" width="12.453125" style="254" bestFit="1" customWidth="1"/>
    <col min="3854" max="4099" width="9.08984375" style="254"/>
    <col min="4100" max="4100" width="90.08984375" style="254" customWidth="1"/>
    <col min="4101" max="4101" width="18" style="254" customWidth="1"/>
    <col min="4102" max="4102" width="15.54296875" style="254" customWidth="1"/>
    <col min="4103" max="4103" width="19.453125" style="254" customWidth="1"/>
    <col min="4104" max="4104" width="13.90625" style="254" customWidth="1"/>
    <col min="4105" max="4105" width="19.36328125" style="254" customWidth="1"/>
    <col min="4106" max="4106" width="14.6328125" style="254" customWidth="1"/>
    <col min="4107" max="4107" width="19.90625" style="254" customWidth="1"/>
    <col min="4108" max="4108" width="14.54296875" style="254" customWidth="1"/>
    <col min="4109" max="4109" width="12.453125" style="254" bestFit="1" customWidth="1"/>
    <col min="4110" max="4355" width="9.08984375" style="254"/>
    <col min="4356" max="4356" width="90.08984375" style="254" customWidth="1"/>
    <col min="4357" max="4357" width="18" style="254" customWidth="1"/>
    <col min="4358" max="4358" width="15.54296875" style="254" customWidth="1"/>
    <col min="4359" max="4359" width="19.453125" style="254" customWidth="1"/>
    <col min="4360" max="4360" width="13.90625" style="254" customWidth="1"/>
    <col min="4361" max="4361" width="19.36328125" style="254" customWidth="1"/>
    <col min="4362" max="4362" width="14.6328125" style="254" customWidth="1"/>
    <col min="4363" max="4363" width="19.90625" style="254" customWidth="1"/>
    <col min="4364" max="4364" width="14.54296875" style="254" customWidth="1"/>
    <col min="4365" max="4365" width="12.453125" style="254" bestFit="1" customWidth="1"/>
    <col min="4366" max="4611" width="9.08984375" style="254"/>
    <col min="4612" max="4612" width="90.08984375" style="254" customWidth="1"/>
    <col min="4613" max="4613" width="18" style="254" customWidth="1"/>
    <col min="4614" max="4614" width="15.54296875" style="254" customWidth="1"/>
    <col min="4615" max="4615" width="19.453125" style="254" customWidth="1"/>
    <col min="4616" max="4616" width="13.90625" style="254" customWidth="1"/>
    <col min="4617" max="4617" width="19.36328125" style="254" customWidth="1"/>
    <col min="4618" max="4618" width="14.6328125" style="254" customWidth="1"/>
    <col min="4619" max="4619" width="19.90625" style="254" customWidth="1"/>
    <col min="4620" max="4620" width="14.54296875" style="254" customWidth="1"/>
    <col min="4621" max="4621" width="12.453125" style="254" bestFit="1" customWidth="1"/>
    <col min="4622" max="4867" width="9.08984375" style="254"/>
    <col min="4868" max="4868" width="90.08984375" style="254" customWidth="1"/>
    <col min="4869" max="4869" width="18" style="254" customWidth="1"/>
    <col min="4870" max="4870" width="15.54296875" style="254" customWidth="1"/>
    <col min="4871" max="4871" width="19.453125" style="254" customWidth="1"/>
    <col min="4872" max="4872" width="13.90625" style="254" customWidth="1"/>
    <col min="4873" max="4873" width="19.36328125" style="254" customWidth="1"/>
    <col min="4874" max="4874" width="14.6328125" style="254" customWidth="1"/>
    <col min="4875" max="4875" width="19.90625" style="254" customWidth="1"/>
    <col min="4876" max="4876" width="14.54296875" style="254" customWidth="1"/>
    <col min="4877" max="4877" width="12.453125" style="254" bestFit="1" customWidth="1"/>
    <col min="4878" max="5123" width="9.08984375" style="254"/>
    <col min="5124" max="5124" width="90.08984375" style="254" customWidth="1"/>
    <col min="5125" max="5125" width="18" style="254" customWidth="1"/>
    <col min="5126" max="5126" width="15.54296875" style="254" customWidth="1"/>
    <col min="5127" max="5127" width="19.453125" style="254" customWidth="1"/>
    <col min="5128" max="5128" width="13.90625" style="254" customWidth="1"/>
    <col min="5129" max="5129" width="19.36328125" style="254" customWidth="1"/>
    <col min="5130" max="5130" width="14.6328125" style="254" customWidth="1"/>
    <col min="5131" max="5131" width="19.90625" style="254" customWidth="1"/>
    <col min="5132" max="5132" width="14.54296875" style="254" customWidth="1"/>
    <col min="5133" max="5133" width="12.453125" style="254" bestFit="1" customWidth="1"/>
    <col min="5134" max="5379" width="9.08984375" style="254"/>
    <col min="5380" max="5380" width="90.08984375" style="254" customWidth="1"/>
    <col min="5381" max="5381" width="18" style="254" customWidth="1"/>
    <col min="5382" max="5382" width="15.54296875" style="254" customWidth="1"/>
    <col min="5383" max="5383" width="19.453125" style="254" customWidth="1"/>
    <col min="5384" max="5384" width="13.90625" style="254" customWidth="1"/>
    <col min="5385" max="5385" width="19.36328125" style="254" customWidth="1"/>
    <col min="5386" max="5386" width="14.6328125" style="254" customWidth="1"/>
    <col min="5387" max="5387" width="19.90625" style="254" customWidth="1"/>
    <col min="5388" max="5388" width="14.54296875" style="254" customWidth="1"/>
    <col min="5389" max="5389" width="12.453125" style="254" bestFit="1" customWidth="1"/>
    <col min="5390" max="5635" width="9.08984375" style="254"/>
    <col min="5636" max="5636" width="90.08984375" style="254" customWidth="1"/>
    <col min="5637" max="5637" width="18" style="254" customWidth="1"/>
    <col min="5638" max="5638" width="15.54296875" style="254" customWidth="1"/>
    <col min="5639" max="5639" width="19.453125" style="254" customWidth="1"/>
    <col min="5640" max="5640" width="13.90625" style="254" customWidth="1"/>
    <col min="5641" max="5641" width="19.36328125" style="254" customWidth="1"/>
    <col min="5642" max="5642" width="14.6328125" style="254" customWidth="1"/>
    <col min="5643" max="5643" width="19.90625" style="254" customWidth="1"/>
    <col min="5644" max="5644" width="14.54296875" style="254" customWidth="1"/>
    <col min="5645" max="5645" width="12.453125" style="254" bestFit="1" customWidth="1"/>
    <col min="5646" max="5891" width="9.08984375" style="254"/>
    <col min="5892" max="5892" width="90.08984375" style="254" customWidth="1"/>
    <col min="5893" max="5893" width="18" style="254" customWidth="1"/>
    <col min="5894" max="5894" width="15.54296875" style="254" customWidth="1"/>
    <col min="5895" max="5895" width="19.453125" style="254" customWidth="1"/>
    <col min="5896" max="5896" width="13.90625" style="254" customWidth="1"/>
    <col min="5897" max="5897" width="19.36328125" style="254" customWidth="1"/>
    <col min="5898" max="5898" width="14.6328125" style="254" customWidth="1"/>
    <col min="5899" max="5899" width="19.90625" style="254" customWidth="1"/>
    <col min="5900" max="5900" width="14.54296875" style="254" customWidth="1"/>
    <col min="5901" max="5901" width="12.453125" style="254" bestFit="1" customWidth="1"/>
    <col min="5902" max="6147" width="9.08984375" style="254"/>
    <col min="6148" max="6148" width="90.08984375" style="254" customWidth="1"/>
    <col min="6149" max="6149" width="18" style="254" customWidth="1"/>
    <col min="6150" max="6150" width="15.54296875" style="254" customWidth="1"/>
    <col min="6151" max="6151" width="19.453125" style="254" customWidth="1"/>
    <col min="6152" max="6152" width="13.90625" style="254" customWidth="1"/>
    <col min="6153" max="6153" width="19.36328125" style="254" customWidth="1"/>
    <col min="6154" max="6154" width="14.6328125" style="254" customWidth="1"/>
    <col min="6155" max="6155" width="19.90625" style="254" customWidth="1"/>
    <col min="6156" max="6156" width="14.54296875" style="254" customWidth="1"/>
    <col min="6157" max="6157" width="12.453125" style="254" bestFit="1" customWidth="1"/>
    <col min="6158" max="6403" width="9.08984375" style="254"/>
    <col min="6404" max="6404" width="90.08984375" style="254" customWidth="1"/>
    <col min="6405" max="6405" width="18" style="254" customWidth="1"/>
    <col min="6406" max="6406" width="15.54296875" style="254" customWidth="1"/>
    <col min="6407" max="6407" width="19.453125" style="254" customWidth="1"/>
    <col min="6408" max="6408" width="13.90625" style="254" customWidth="1"/>
    <col min="6409" max="6409" width="19.36328125" style="254" customWidth="1"/>
    <col min="6410" max="6410" width="14.6328125" style="254" customWidth="1"/>
    <col min="6411" max="6411" width="19.90625" style="254" customWidth="1"/>
    <col min="6412" max="6412" width="14.54296875" style="254" customWidth="1"/>
    <col min="6413" max="6413" width="12.453125" style="254" bestFit="1" customWidth="1"/>
    <col min="6414" max="6659" width="9.08984375" style="254"/>
    <col min="6660" max="6660" width="90.08984375" style="254" customWidth="1"/>
    <col min="6661" max="6661" width="18" style="254" customWidth="1"/>
    <col min="6662" max="6662" width="15.54296875" style="254" customWidth="1"/>
    <col min="6663" max="6663" width="19.453125" style="254" customWidth="1"/>
    <col min="6664" max="6664" width="13.90625" style="254" customWidth="1"/>
    <col min="6665" max="6665" width="19.36328125" style="254" customWidth="1"/>
    <col min="6666" max="6666" width="14.6328125" style="254" customWidth="1"/>
    <col min="6667" max="6667" width="19.90625" style="254" customWidth="1"/>
    <col min="6668" max="6668" width="14.54296875" style="254" customWidth="1"/>
    <col min="6669" max="6669" width="12.453125" style="254" bestFit="1" customWidth="1"/>
    <col min="6670" max="6915" width="9.08984375" style="254"/>
    <col min="6916" max="6916" width="90.08984375" style="254" customWidth="1"/>
    <col min="6917" max="6917" width="18" style="254" customWidth="1"/>
    <col min="6918" max="6918" width="15.54296875" style="254" customWidth="1"/>
    <col min="6919" max="6919" width="19.453125" style="254" customWidth="1"/>
    <col min="6920" max="6920" width="13.90625" style="254" customWidth="1"/>
    <col min="6921" max="6921" width="19.36328125" style="254" customWidth="1"/>
    <col min="6922" max="6922" width="14.6328125" style="254" customWidth="1"/>
    <col min="6923" max="6923" width="19.90625" style="254" customWidth="1"/>
    <col min="6924" max="6924" width="14.54296875" style="254" customWidth="1"/>
    <col min="6925" max="6925" width="12.453125" style="254" bestFit="1" customWidth="1"/>
    <col min="6926" max="7171" width="9.08984375" style="254"/>
    <col min="7172" max="7172" width="90.08984375" style="254" customWidth="1"/>
    <col min="7173" max="7173" width="18" style="254" customWidth="1"/>
    <col min="7174" max="7174" width="15.54296875" style="254" customWidth="1"/>
    <col min="7175" max="7175" width="19.453125" style="254" customWidth="1"/>
    <col min="7176" max="7176" width="13.90625" style="254" customWidth="1"/>
    <col min="7177" max="7177" width="19.36328125" style="254" customWidth="1"/>
    <col min="7178" max="7178" width="14.6328125" style="254" customWidth="1"/>
    <col min="7179" max="7179" width="19.90625" style="254" customWidth="1"/>
    <col min="7180" max="7180" width="14.54296875" style="254" customWidth="1"/>
    <col min="7181" max="7181" width="12.453125" style="254" bestFit="1" customWidth="1"/>
    <col min="7182" max="7427" width="9.08984375" style="254"/>
    <col min="7428" max="7428" width="90.08984375" style="254" customWidth="1"/>
    <col min="7429" max="7429" width="18" style="254" customWidth="1"/>
    <col min="7430" max="7430" width="15.54296875" style="254" customWidth="1"/>
    <col min="7431" max="7431" width="19.453125" style="254" customWidth="1"/>
    <col min="7432" max="7432" width="13.90625" style="254" customWidth="1"/>
    <col min="7433" max="7433" width="19.36328125" style="254" customWidth="1"/>
    <col min="7434" max="7434" width="14.6328125" style="254" customWidth="1"/>
    <col min="7435" max="7435" width="19.90625" style="254" customWidth="1"/>
    <col min="7436" max="7436" width="14.54296875" style="254" customWidth="1"/>
    <col min="7437" max="7437" width="12.453125" style="254" bestFit="1" customWidth="1"/>
    <col min="7438" max="7683" width="9.08984375" style="254"/>
    <col min="7684" max="7684" width="90.08984375" style="254" customWidth="1"/>
    <col min="7685" max="7685" width="18" style="254" customWidth="1"/>
    <col min="7686" max="7686" width="15.54296875" style="254" customWidth="1"/>
    <col min="7687" max="7687" width="19.453125" style="254" customWidth="1"/>
    <col min="7688" max="7688" width="13.90625" style="254" customWidth="1"/>
    <col min="7689" max="7689" width="19.36328125" style="254" customWidth="1"/>
    <col min="7690" max="7690" width="14.6328125" style="254" customWidth="1"/>
    <col min="7691" max="7691" width="19.90625" style="254" customWidth="1"/>
    <col min="7692" max="7692" width="14.54296875" style="254" customWidth="1"/>
    <col min="7693" max="7693" width="12.453125" style="254" bestFit="1" customWidth="1"/>
    <col min="7694" max="7939" width="9.08984375" style="254"/>
    <col min="7940" max="7940" width="90.08984375" style="254" customWidth="1"/>
    <col min="7941" max="7941" width="18" style="254" customWidth="1"/>
    <col min="7942" max="7942" width="15.54296875" style="254" customWidth="1"/>
    <col min="7943" max="7943" width="19.453125" style="254" customWidth="1"/>
    <col min="7944" max="7944" width="13.90625" style="254" customWidth="1"/>
    <col min="7945" max="7945" width="19.36328125" style="254" customWidth="1"/>
    <col min="7946" max="7946" width="14.6328125" style="254" customWidth="1"/>
    <col min="7947" max="7947" width="19.90625" style="254" customWidth="1"/>
    <col min="7948" max="7948" width="14.54296875" style="254" customWidth="1"/>
    <col min="7949" max="7949" width="12.453125" style="254" bestFit="1" customWidth="1"/>
    <col min="7950" max="8195" width="9.08984375" style="254"/>
    <col min="8196" max="8196" width="90.08984375" style="254" customWidth="1"/>
    <col min="8197" max="8197" width="18" style="254" customWidth="1"/>
    <col min="8198" max="8198" width="15.54296875" style="254" customWidth="1"/>
    <col min="8199" max="8199" width="19.453125" style="254" customWidth="1"/>
    <col min="8200" max="8200" width="13.90625" style="254" customWidth="1"/>
    <col min="8201" max="8201" width="19.36328125" style="254" customWidth="1"/>
    <col min="8202" max="8202" width="14.6328125" style="254" customWidth="1"/>
    <col min="8203" max="8203" width="19.90625" style="254" customWidth="1"/>
    <col min="8204" max="8204" width="14.54296875" style="254" customWidth="1"/>
    <col min="8205" max="8205" width="12.453125" style="254" bestFit="1" customWidth="1"/>
    <col min="8206" max="8451" width="9.08984375" style="254"/>
    <col min="8452" max="8452" width="90.08984375" style="254" customWidth="1"/>
    <col min="8453" max="8453" width="18" style="254" customWidth="1"/>
    <col min="8454" max="8454" width="15.54296875" style="254" customWidth="1"/>
    <col min="8455" max="8455" width="19.453125" style="254" customWidth="1"/>
    <col min="8456" max="8456" width="13.90625" style="254" customWidth="1"/>
    <col min="8457" max="8457" width="19.36328125" style="254" customWidth="1"/>
    <col min="8458" max="8458" width="14.6328125" style="254" customWidth="1"/>
    <col min="8459" max="8459" width="19.90625" style="254" customWidth="1"/>
    <col min="8460" max="8460" width="14.54296875" style="254" customWidth="1"/>
    <col min="8461" max="8461" width="12.453125" style="254" bestFit="1" customWidth="1"/>
    <col min="8462" max="8707" width="9.08984375" style="254"/>
    <col min="8708" max="8708" width="90.08984375" style="254" customWidth="1"/>
    <col min="8709" max="8709" width="18" style="254" customWidth="1"/>
    <col min="8710" max="8710" width="15.54296875" style="254" customWidth="1"/>
    <col min="8711" max="8711" width="19.453125" style="254" customWidth="1"/>
    <col min="8712" max="8712" width="13.90625" style="254" customWidth="1"/>
    <col min="8713" max="8713" width="19.36328125" style="254" customWidth="1"/>
    <col min="8714" max="8714" width="14.6328125" style="254" customWidth="1"/>
    <col min="8715" max="8715" width="19.90625" style="254" customWidth="1"/>
    <col min="8716" max="8716" width="14.54296875" style="254" customWidth="1"/>
    <col min="8717" max="8717" width="12.453125" style="254" bestFit="1" customWidth="1"/>
    <col min="8718" max="8963" width="9.08984375" style="254"/>
    <col min="8964" max="8964" width="90.08984375" style="254" customWidth="1"/>
    <col min="8965" max="8965" width="18" style="254" customWidth="1"/>
    <col min="8966" max="8966" width="15.54296875" style="254" customWidth="1"/>
    <col min="8967" max="8967" width="19.453125" style="254" customWidth="1"/>
    <col min="8968" max="8968" width="13.90625" style="254" customWidth="1"/>
    <col min="8969" max="8969" width="19.36328125" style="254" customWidth="1"/>
    <col min="8970" max="8970" width="14.6328125" style="254" customWidth="1"/>
    <col min="8971" max="8971" width="19.90625" style="254" customWidth="1"/>
    <col min="8972" max="8972" width="14.54296875" style="254" customWidth="1"/>
    <col min="8973" max="8973" width="12.453125" style="254" bestFit="1" customWidth="1"/>
    <col min="8974" max="9219" width="9.08984375" style="254"/>
    <col min="9220" max="9220" width="90.08984375" style="254" customWidth="1"/>
    <col min="9221" max="9221" width="18" style="254" customWidth="1"/>
    <col min="9222" max="9222" width="15.54296875" style="254" customWidth="1"/>
    <col min="9223" max="9223" width="19.453125" style="254" customWidth="1"/>
    <col min="9224" max="9224" width="13.90625" style="254" customWidth="1"/>
    <col min="9225" max="9225" width="19.36328125" style="254" customWidth="1"/>
    <col min="9226" max="9226" width="14.6328125" style="254" customWidth="1"/>
    <col min="9227" max="9227" width="19.90625" style="254" customWidth="1"/>
    <col min="9228" max="9228" width="14.54296875" style="254" customWidth="1"/>
    <col min="9229" max="9229" width="12.453125" style="254" bestFit="1" customWidth="1"/>
    <col min="9230" max="9475" width="9.08984375" style="254"/>
    <col min="9476" max="9476" width="90.08984375" style="254" customWidth="1"/>
    <col min="9477" max="9477" width="18" style="254" customWidth="1"/>
    <col min="9478" max="9478" width="15.54296875" style="254" customWidth="1"/>
    <col min="9479" max="9479" width="19.453125" style="254" customWidth="1"/>
    <col min="9480" max="9480" width="13.90625" style="254" customWidth="1"/>
    <col min="9481" max="9481" width="19.36328125" style="254" customWidth="1"/>
    <col min="9482" max="9482" width="14.6328125" style="254" customWidth="1"/>
    <col min="9483" max="9483" width="19.90625" style="254" customWidth="1"/>
    <col min="9484" max="9484" width="14.54296875" style="254" customWidth="1"/>
    <col min="9485" max="9485" width="12.453125" style="254" bestFit="1" customWidth="1"/>
    <col min="9486" max="9731" width="9.08984375" style="254"/>
    <col min="9732" max="9732" width="90.08984375" style="254" customWidth="1"/>
    <col min="9733" max="9733" width="18" style="254" customWidth="1"/>
    <col min="9734" max="9734" width="15.54296875" style="254" customWidth="1"/>
    <col min="9735" max="9735" width="19.453125" style="254" customWidth="1"/>
    <col min="9736" max="9736" width="13.90625" style="254" customWidth="1"/>
    <col min="9737" max="9737" width="19.36328125" style="254" customWidth="1"/>
    <col min="9738" max="9738" width="14.6328125" style="254" customWidth="1"/>
    <col min="9739" max="9739" width="19.90625" style="254" customWidth="1"/>
    <col min="9740" max="9740" width="14.54296875" style="254" customWidth="1"/>
    <col min="9741" max="9741" width="12.453125" style="254" bestFit="1" customWidth="1"/>
    <col min="9742" max="9987" width="9.08984375" style="254"/>
    <col min="9988" max="9988" width="90.08984375" style="254" customWidth="1"/>
    <col min="9989" max="9989" width="18" style="254" customWidth="1"/>
    <col min="9990" max="9990" width="15.54296875" style="254" customWidth="1"/>
    <col min="9991" max="9991" width="19.453125" style="254" customWidth="1"/>
    <col min="9992" max="9992" width="13.90625" style="254" customWidth="1"/>
    <col min="9993" max="9993" width="19.36328125" style="254" customWidth="1"/>
    <col min="9994" max="9994" width="14.6328125" style="254" customWidth="1"/>
    <col min="9995" max="9995" width="19.90625" style="254" customWidth="1"/>
    <col min="9996" max="9996" width="14.54296875" style="254" customWidth="1"/>
    <col min="9997" max="9997" width="12.453125" style="254" bestFit="1" customWidth="1"/>
    <col min="9998" max="10243" width="9.08984375" style="254"/>
    <col min="10244" max="10244" width="90.08984375" style="254" customWidth="1"/>
    <col min="10245" max="10245" width="18" style="254" customWidth="1"/>
    <col min="10246" max="10246" width="15.54296875" style="254" customWidth="1"/>
    <col min="10247" max="10247" width="19.453125" style="254" customWidth="1"/>
    <col min="10248" max="10248" width="13.90625" style="254" customWidth="1"/>
    <col min="10249" max="10249" width="19.36328125" style="254" customWidth="1"/>
    <col min="10250" max="10250" width="14.6328125" style="254" customWidth="1"/>
    <col min="10251" max="10251" width="19.90625" style="254" customWidth="1"/>
    <col min="10252" max="10252" width="14.54296875" style="254" customWidth="1"/>
    <col min="10253" max="10253" width="12.453125" style="254" bestFit="1" customWidth="1"/>
    <col min="10254" max="10499" width="9.08984375" style="254"/>
    <col min="10500" max="10500" width="90.08984375" style="254" customWidth="1"/>
    <col min="10501" max="10501" width="18" style="254" customWidth="1"/>
    <col min="10502" max="10502" width="15.54296875" style="254" customWidth="1"/>
    <col min="10503" max="10503" width="19.453125" style="254" customWidth="1"/>
    <col min="10504" max="10504" width="13.90625" style="254" customWidth="1"/>
    <col min="10505" max="10505" width="19.36328125" style="254" customWidth="1"/>
    <col min="10506" max="10506" width="14.6328125" style="254" customWidth="1"/>
    <col min="10507" max="10507" width="19.90625" style="254" customWidth="1"/>
    <col min="10508" max="10508" width="14.54296875" style="254" customWidth="1"/>
    <col min="10509" max="10509" width="12.453125" style="254" bestFit="1" customWidth="1"/>
    <col min="10510" max="10755" width="9.08984375" style="254"/>
    <col min="10756" max="10756" width="90.08984375" style="254" customWidth="1"/>
    <col min="10757" max="10757" width="18" style="254" customWidth="1"/>
    <col min="10758" max="10758" width="15.54296875" style="254" customWidth="1"/>
    <col min="10759" max="10759" width="19.453125" style="254" customWidth="1"/>
    <col min="10760" max="10760" width="13.90625" style="254" customWidth="1"/>
    <col min="10761" max="10761" width="19.36328125" style="254" customWidth="1"/>
    <col min="10762" max="10762" width="14.6328125" style="254" customWidth="1"/>
    <col min="10763" max="10763" width="19.90625" style="254" customWidth="1"/>
    <col min="10764" max="10764" width="14.54296875" style="254" customWidth="1"/>
    <col min="10765" max="10765" width="12.453125" style="254" bestFit="1" customWidth="1"/>
    <col min="10766" max="11011" width="9.08984375" style="254"/>
    <col min="11012" max="11012" width="90.08984375" style="254" customWidth="1"/>
    <col min="11013" max="11013" width="18" style="254" customWidth="1"/>
    <col min="11014" max="11014" width="15.54296875" style="254" customWidth="1"/>
    <col min="11015" max="11015" width="19.453125" style="254" customWidth="1"/>
    <col min="11016" max="11016" width="13.90625" style="254" customWidth="1"/>
    <col min="11017" max="11017" width="19.36328125" style="254" customWidth="1"/>
    <col min="11018" max="11018" width="14.6328125" style="254" customWidth="1"/>
    <col min="11019" max="11019" width="19.90625" style="254" customWidth="1"/>
    <col min="11020" max="11020" width="14.54296875" style="254" customWidth="1"/>
    <col min="11021" max="11021" width="12.453125" style="254" bestFit="1" customWidth="1"/>
    <col min="11022" max="11267" width="9.08984375" style="254"/>
    <col min="11268" max="11268" width="90.08984375" style="254" customWidth="1"/>
    <col min="11269" max="11269" width="18" style="254" customWidth="1"/>
    <col min="11270" max="11270" width="15.54296875" style="254" customWidth="1"/>
    <col min="11271" max="11271" width="19.453125" style="254" customWidth="1"/>
    <col min="11272" max="11272" width="13.90625" style="254" customWidth="1"/>
    <col min="11273" max="11273" width="19.36328125" style="254" customWidth="1"/>
    <col min="11274" max="11274" width="14.6328125" style="254" customWidth="1"/>
    <col min="11275" max="11275" width="19.90625" style="254" customWidth="1"/>
    <col min="11276" max="11276" width="14.54296875" style="254" customWidth="1"/>
    <col min="11277" max="11277" width="12.453125" style="254" bestFit="1" customWidth="1"/>
    <col min="11278" max="11523" width="9.08984375" style="254"/>
    <col min="11524" max="11524" width="90.08984375" style="254" customWidth="1"/>
    <col min="11525" max="11525" width="18" style="254" customWidth="1"/>
    <col min="11526" max="11526" width="15.54296875" style="254" customWidth="1"/>
    <col min="11527" max="11527" width="19.453125" style="254" customWidth="1"/>
    <col min="11528" max="11528" width="13.90625" style="254" customWidth="1"/>
    <col min="11529" max="11529" width="19.36328125" style="254" customWidth="1"/>
    <col min="11530" max="11530" width="14.6328125" style="254" customWidth="1"/>
    <col min="11531" max="11531" width="19.90625" style="254" customWidth="1"/>
    <col min="11532" max="11532" width="14.54296875" style="254" customWidth="1"/>
    <col min="11533" max="11533" width="12.453125" style="254" bestFit="1" customWidth="1"/>
    <col min="11534" max="11779" width="9.08984375" style="254"/>
    <col min="11780" max="11780" width="90.08984375" style="254" customWidth="1"/>
    <col min="11781" max="11781" width="18" style="254" customWidth="1"/>
    <col min="11782" max="11782" width="15.54296875" style="254" customWidth="1"/>
    <col min="11783" max="11783" width="19.453125" style="254" customWidth="1"/>
    <col min="11784" max="11784" width="13.90625" style="254" customWidth="1"/>
    <col min="11785" max="11785" width="19.36328125" style="254" customWidth="1"/>
    <col min="11786" max="11786" width="14.6328125" style="254" customWidth="1"/>
    <col min="11787" max="11787" width="19.90625" style="254" customWidth="1"/>
    <col min="11788" max="11788" width="14.54296875" style="254" customWidth="1"/>
    <col min="11789" max="11789" width="12.453125" style="254" bestFit="1" customWidth="1"/>
    <col min="11790" max="12035" width="9.08984375" style="254"/>
    <col min="12036" max="12036" width="90.08984375" style="254" customWidth="1"/>
    <col min="12037" max="12037" width="18" style="254" customWidth="1"/>
    <col min="12038" max="12038" width="15.54296875" style="254" customWidth="1"/>
    <col min="12039" max="12039" width="19.453125" style="254" customWidth="1"/>
    <col min="12040" max="12040" width="13.90625" style="254" customWidth="1"/>
    <col min="12041" max="12041" width="19.36328125" style="254" customWidth="1"/>
    <col min="12042" max="12042" width="14.6328125" style="254" customWidth="1"/>
    <col min="12043" max="12043" width="19.90625" style="254" customWidth="1"/>
    <col min="12044" max="12044" width="14.54296875" style="254" customWidth="1"/>
    <col min="12045" max="12045" width="12.453125" style="254" bestFit="1" customWidth="1"/>
    <col min="12046" max="12291" width="9.08984375" style="254"/>
    <col min="12292" max="12292" width="90.08984375" style="254" customWidth="1"/>
    <col min="12293" max="12293" width="18" style="254" customWidth="1"/>
    <col min="12294" max="12294" width="15.54296875" style="254" customWidth="1"/>
    <col min="12295" max="12295" width="19.453125" style="254" customWidth="1"/>
    <col min="12296" max="12296" width="13.90625" style="254" customWidth="1"/>
    <col min="12297" max="12297" width="19.36328125" style="254" customWidth="1"/>
    <col min="12298" max="12298" width="14.6328125" style="254" customWidth="1"/>
    <col min="12299" max="12299" width="19.90625" style="254" customWidth="1"/>
    <col min="12300" max="12300" width="14.54296875" style="254" customWidth="1"/>
    <col min="12301" max="12301" width="12.453125" style="254" bestFit="1" customWidth="1"/>
    <col min="12302" max="12547" width="9.08984375" style="254"/>
    <col min="12548" max="12548" width="90.08984375" style="254" customWidth="1"/>
    <col min="12549" max="12549" width="18" style="254" customWidth="1"/>
    <col min="12550" max="12550" width="15.54296875" style="254" customWidth="1"/>
    <col min="12551" max="12551" width="19.453125" style="254" customWidth="1"/>
    <col min="12552" max="12552" width="13.90625" style="254" customWidth="1"/>
    <col min="12553" max="12553" width="19.36328125" style="254" customWidth="1"/>
    <col min="12554" max="12554" width="14.6328125" style="254" customWidth="1"/>
    <col min="12555" max="12555" width="19.90625" style="254" customWidth="1"/>
    <col min="12556" max="12556" width="14.54296875" style="254" customWidth="1"/>
    <col min="12557" max="12557" width="12.453125" style="254" bestFit="1" customWidth="1"/>
    <col min="12558" max="12803" width="9.08984375" style="254"/>
    <col min="12804" max="12804" width="90.08984375" style="254" customWidth="1"/>
    <col min="12805" max="12805" width="18" style="254" customWidth="1"/>
    <col min="12806" max="12806" width="15.54296875" style="254" customWidth="1"/>
    <col min="12807" max="12807" width="19.453125" style="254" customWidth="1"/>
    <col min="12808" max="12808" width="13.90625" style="254" customWidth="1"/>
    <col min="12809" max="12809" width="19.36328125" style="254" customWidth="1"/>
    <col min="12810" max="12810" width="14.6328125" style="254" customWidth="1"/>
    <col min="12811" max="12811" width="19.90625" style="254" customWidth="1"/>
    <col min="12812" max="12812" width="14.54296875" style="254" customWidth="1"/>
    <col min="12813" max="12813" width="12.453125" style="254" bestFit="1" customWidth="1"/>
    <col min="12814" max="13059" width="9.08984375" style="254"/>
    <col min="13060" max="13060" width="90.08984375" style="254" customWidth="1"/>
    <col min="13061" max="13061" width="18" style="254" customWidth="1"/>
    <col min="13062" max="13062" width="15.54296875" style="254" customWidth="1"/>
    <col min="13063" max="13063" width="19.453125" style="254" customWidth="1"/>
    <col min="13064" max="13064" width="13.90625" style="254" customWidth="1"/>
    <col min="13065" max="13065" width="19.36328125" style="254" customWidth="1"/>
    <col min="13066" max="13066" width="14.6328125" style="254" customWidth="1"/>
    <col min="13067" max="13067" width="19.90625" style="254" customWidth="1"/>
    <col min="13068" max="13068" width="14.54296875" style="254" customWidth="1"/>
    <col min="13069" max="13069" width="12.453125" style="254" bestFit="1" customWidth="1"/>
    <col min="13070" max="13315" width="9.08984375" style="254"/>
    <col min="13316" max="13316" width="90.08984375" style="254" customWidth="1"/>
    <col min="13317" max="13317" width="18" style="254" customWidth="1"/>
    <col min="13318" max="13318" width="15.54296875" style="254" customWidth="1"/>
    <col min="13319" max="13319" width="19.453125" style="254" customWidth="1"/>
    <col min="13320" max="13320" width="13.90625" style="254" customWidth="1"/>
    <col min="13321" max="13321" width="19.36328125" style="254" customWidth="1"/>
    <col min="13322" max="13322" width="14.6328125" style="254" customWidth="1"/>
    <col min="13323" max="13323" width="19.90625" style="254" customWidth="1"/>
    <col min="13324" max="13324" width="14.54296875" style="254" customWidth="1"/>
    <col min="13325" max="13325" width="12.453125" style="254" bestFit="1" customWidth="1"/>
    <col min="13326" max="13571" width="9.08984375" style="254"/>
    <col min="13572" max="13572" width="90.08984375" style="254" customWidth="1"/>
    <col min="13573" max="13573" width="18" style="254" customWidth="1"/>
    <col min="13574" max="13574" width="15.54296875" style="254" customWidth="1"/>
    <col min="13575" max="13575" width="19.453125" style="254" customWidth="1"/>
    <col min="13576" max="13576" width="13.90625" style="254" customWidth="1"/>
    <col min="13577" max="13577" width="19.36328125" style="254" customWidth="1"/>
    <col min="13578" max="13578" width="14.6328125" style="254" customWidth="1"/>
    <col min="13579" max="13579" width="19.90625" style="254" customWidth="1"/>
    <col min="13580" max="13580" width="14.54296875" style="254" customWidth="1"/>
    <col min="13581" max="13581" width="12.453125" style="254" bestFit="1" customWidth="1"/>
    <col min="13582" max="13827" width="9.08984375" style="254"/>
    <col min="13828" max="13828" width="90.08984375" style="254" customWidth="1"/>
    <col min="13829" max="13829" width="18" style="254" customWidth="1"/>
    <col min="13830" max="13830" width="15.54296875" style="254" customWidth="1"/>
    <col min="13831" max="13831" width="19.453125" style="254" customWidth="1"/>
    <col min="13832" max="13832" width="13.90625" style="254" customWidth="1"/>
    <col min="13833" max="13833" width="19.36328125" style="254" customWidth="1"/>
    <col min="13834" max="13834" width="14.6328125" style="254" customWidth="1"/>
    <col min="13835" max="13835" width="19.90625" style="254" customWidth="1"/>
    <col min="13836" max="13836" width="14.54296875" style="254" customWidth="1"/>
    <col min="13837" max="13837" width="12.453125" style="254" bestFit="1" customWidth="1"/>
    <col min="13838" max="14083" width="9.08984375" style="254"/>
    <col min="14084" max="14084" width="90.08984375" style="254" customWidth="1"/>
    <col min="14085" max="14085" width="18" style="254" customWidth="1"/>
    <col min="14086" max="14086" width="15.54296875" style="254" customWidth="1"/>
    <col min="14087" max="14087" width="19.453125" style="254" customWidth="1"/>
    <col min="14088" max="14088" width="13.90625" style="254" customWidth="1"/>
    <col min="14089" max="14089" width="19.36328125" style="254" customWidth="1"/>
    <col min="14090" max="14090" width="14.6328125" style="254" customWidth="1"/>
    <col min="14091" max="14091" width="19.90625" style="254" customWidth="1"/>
    <col min="14092" max="14092" width="14.54296875" style="254" customWidth="1"/>
    <col min="14093" max="14093" width="12.453125" style="254" bestFit="1" customWidth="1"/>
    <col min="14094" max="14339" width="9.08984375" style="254"/>
    <col min="14340" max="14340" width="90.08984375" style="254" customWidth="1"/>
    <col min="14341" max="14341" width="18" style="254" customWidth="1"/>
    <col min="14342" max="14342" width="15.54296875" style="254" customWidth="1"/>
    <col min="14343" max="14343" width="19.453125" style="254" customWidth="1"/>
    <col min="14344" max="14344" width="13.90625" style="254" customWidth="1"/>
    <col min="14345" max="14345" width="19.36328125" style="254" customWidth="1"/>
    <col min="14346" max="14346" width="14.6328125" style="254" customWidth="1"/>
    <col min="14347" max="14347" width="19.90625" style="254" customWidth="1"/>
    <col min="14348" max="14348" width="14.54296875" style="254" customWidth="1"/>
    <col min="14349" max="14349" width="12.453125" style="254" bestFit="1" customWidth="1"/>
    <col min="14350" max="14595" width="9.08984375" style="254"/>
    <col min="14596" max="14596" width="90.08984375" style="254" customWidth="1"/>
    <col min="14597" max="14597" width="18" style="254" customWidth="1"/>
    <col min="14598" max="14598" width="15.54296875" style="254" customWidth="1"/>
    <col min="14599" max="14599" width="19.453125" style="254" customWidth="1"/>
    <col min="14600" max="14600" width="13.90625" style="254" customWidth="1"/>
    <col min="14601" max="14601" width="19.36328125" style="254" customWidth="1"/>
    <col min="14602" max="14602" width="14.6328125" style="254" customWidth="1"/>
    <col min="14603" max="14603" width="19.90625" style="254" customWidth="1"/>
    <col min="14604" max="14604" width="14.54296875" style="254" customWidth="1"/>
    <col min="14605" max="14605" width="12.453125" style="254" bestFit="1" customWidth="1"/>
    <col min="14606" max="14851" width="9.08984375" style="254"/>
    <col min="14852" max="14852" width="90.08984375" style="254" customWidth="1"/>
    <col min="14853" max="14853" width="18" style="254" customWidth="1"/>
    <col min="14854" max="14854" width="15.54296875" style="254" customWidth="1"/>
    <col min="14855" max="14855" width="19.453125" style="254" customWidth="1"/>
    <col min="14856" max="14856" width="13.90625" style="254" customWidth="1"/>
    <col min="14857" max="14857" width="19.36328125" style="254" customWidth="1"/>
    <col min="14858" max="14858" width="14.6328125" style="254" customWidth="1"/>
    <col min="14859" max="14859" width="19.90625" style="254" customWidth="1"/>
    <col min="14860" max="14860" width="14.54296875" style="254" customWidth="1"/>
    <col min="14861" max="14861" width="12.453125" style="254" bestFit="1" customWidth="1"/>
    <col min="14862" max="15107" width="9.08984375" style="254"/>
    <col min="15108" max="15108" width="90.08984375" style="254" customWidth="1"/>
    <col min="15109" max="15109" width="18" style="254" customWidth="1"/>
    <col min="15110" max="15110" width="15.54296875" style="254" customWidth="1"/>
    <col min="15111" max="15111" width="19.453125" style="254" customWidth="1"/>
    <col min="15112" max="15112" width="13.90625" style="254" customWidth="1"/>
    <col min="15113" max="15113" width="19.36328125" style="254" customWidth="1"/>
    <col min="15114" max="15114" width="14.6328125" style="254" customWidth="1"/>
    <col min="15115" max="15115" width="19.90625" style="254" customWidth="1"/>
    <col min="15116" max="15116" width="14.54296875" style="254" customWidth="1"/>
    <col min="15117" max="15117" width="12.453125" style="254" bestFit="1" customWidth="1"/>
    <col min="15118" max="15363" width="9.08984375" style="254"/>
    <col min="15364" max="15364" width="90.08984375" style="254" customWidth="1"/>
    <col min="15365" max="15365" width="18" style="254" customWidth="1"/>
    <col min="15366" max="15366" width="15.54296875" style="254" customWidth="1"/>
    <col min="15367" max="15367" width="19.453125" style="254" customWidth="1"/>
    <col min="15368" max="15368" width="13.90625" style="254" customWidth="1"/>
    <col min="15369" max="15369" width="19.36328125" style="254" customWidth="1"/>
    <col min="15370" max="15370" width="14.6328125" style="254" customWidth="1"/>
    <col min="15371" max="15371" width="19.90625" style="254" customWidth="1"/>
    <col min="15372" max="15372" width="14.54296875" style="254" customWidth="1"/>
    <col min="15373" max="15373" width="12.453125" style="254" bestFit="1" customWidth="1"/>
    <col min="15374" max="15619" width="9.08984375" style="254"/>
    <col min="15620" max="15620" width="90.08984375" style="254" customWidth="1"/>
    <col min="15621" max="15621" width="18" style="254" customWidth="1"/>
    <col min="15622" max="15622" width="15.54296875" style="254" customWidth="1"/>
    <col min="15623" max="15623" width="19.453125" style="254" customWidth="1"/>
    <col min="15624" max="15624" width="13.90625" style="254" customWidth="1"/>
    <col min="15625" max="15625" width="19.36328125" style="254" customWidth="1"/>
    <col min="15626" max="15626" width="14.6328125" style="254" customWidth="1"/>
    <col min="15627" max="15627" width="19.90625" style="254" customWidth="1"/>
    <col min="15628" max="15628" width="14.54296875" style="254" customWidth="1"/>
    <col min="15629" max="15629" width="12.453125" style="254" bestFit="1" customWidth="1"/>
    <col min="15630" max="15875" width="9.08984375" style="254"/>
    <col min="15876" max="15876" width="90.08984375" style="254" customWidth="1"/>
    <col min="15877" max="15877" width="18" style="254" customWidth="1"/>
    <col min="15878" max="15878" width="15.54296875" style="254" customWidth="1"/>
    <col min="15879" max="15879" width="19.453125" style="254" customWidth="1"/>
    <col min="15880" max="15880" width="13.90625" style="254" customWidth="1"/>
    <col min="15881" max="15881" width="19.36328125" style="254" customWidth="1"/>
    <col min="15882" max="15882" width="14.6328125" style="254" customWidth="1"/>
    <col min="15883" max="15883" width="19.90625" style="254" customWidth="1"/>
    <col min="15884" max="15884" width="14.54296875" style="254" customWidth="1"/>
    <col min="15885" max="15885" width="12.453125" style="254" bestFit="1" customWidth="1"/>
    <col min="15886" max="16131" width="9.08984375" style="254"/>
    <col min="16132" max="16132" width="90.08984375" style="254" customWidth="1"/>
    <col min="16133" max="16133" width="18" style="254" customWidth="1"/>
    <col min="16134" max="16134" width="15.54296875" style="254" customWidth="1"/>
    <col min="16135" max="16135" width="19.453125" style="254" customWidth="1"/>
    <col min="16136" max="16136" width="13.90625" style="254" customWidth="1"/>
    <col min="16137" max="16137" width="19.36328125" style="254" customWidth="1"/>
    <col min="16138" max="16138" width="14.6328125" style="254" customWidth="1"/>
    <col min="16139" max="16139" width="19.90625" style="254" customWidth="1"/>
    <col min="16140" max="16140" width="14.54296875" style="254" customWidth="1"/>
    <col min="16141" max="16141" width="12.453125" style="254" bestFit="1" customWidth="1"/>
    <col min="16142" max="16384" width="9.08984375" style="254"/>
  </cols>
  <sheetData>
    <row r="1" spans="1:12" x14ac:dyDescent="0.35">
      <c r="A1" s="255"/>
      <c r="B1" s="255"/>
      <c r="C1" s="255"/>
      <c r="D1" s="255"/>
      <c r="E1" s="256"/>
      <c r="F1" s="256"/>
      <c r="G1" s="256"/>
      <c r="H1" s="256"/>
      <c r="I1" s="256"/>
      <c r="J1" s="256"/>
      <c r="K1" s="256"/>
      <c r="L1" s="256"/>
    </row>
    <row r="2" spans="1:12" x14ac:dyDescent="0.35">
      <c r="A2" s="653" t="s">
        <v>490</v>
      </c>
      <c r="B2" s="653"/>
      <c r="C2" s="653"/>
      <c r="D2" s="653"/>
      <c r="E2" s="653"/>
      <c r="F2" s="357"/>
      <c r="G2" s="357"/>
      <c r="H2" s="357"/>
      <c r="I2" s="357"/>
      <c r="J2" s="257"/>
      <c r="K2" s="257"/>
      <c r="L2" s="257"/>
    </row>
    <row r="3" spans="1:12" x14ac:dyDescent="0.35">
      <c r="A3" s="653" t="s">
        <v>491</v>
      </c>
      <c r="B3" s="653"/>
      <c r="C3" s="653"/>
      <c r="D3" s="653"/>
      <c r="E3" s="653"/>
      <c r="F3" s="357"/>
      <c r="G3" s="357"/>
      <c r="H3" s="357"/>
      <c r="I3" s="357"/>
      <c r="J3" s="257"/>
      <c r="K3" s="257"/>
      <c r="L3" s="257"/>
    </row>
    <row r="4" spans="1:12" x14ac:dyDescent="0.35">
      <c r="A4" s="653" t="s">
        <v>185</v>
      </c>
      <c r="B4" s="653"/>
      <c r="C4" s="653"/>
      <c r="D4" s="653"/>
      <c r="E4" s="653"/>
      <c r="F4" s="357"/>
      <c r="G4" s="357"/>
      <c r="H4" s="357"/>
      <c r="I4" s="357"/>
      <c r="J4" s="257"/>
      <c r="K4" s="257"/>
      <c r="L4" s="257"/>
    </row>
    <row r="5" spans="1:12" x14ac:dyDescent="0.35">
      <c r="A5" s="255"/>
      <c r="B5" s="255"/>
      <c r="C5" s="255"/>
      <c r="D5" s="255"/>
      <c r="E5" s="256" t="s">
        <v>220</v>
      </c>
      <c r="G5" s="256"/>
      <c r="I5" s="256"/>
      <c r="J5" s="256"/>
      <c r="K5" s="256"/>
      <c r="L5" s="256"/>
    </row>
    <row r="6" spans="1:12" x14ac:dyDescent="0.35">
      <c r="A6" s="255"/>
      <c r="B6" s="255"/>
      <c r="C6" s="255"/>
      <c r="D6" s="255"/>
      <c r="E6" s="256"/>
      <c r="F6" s="256"/>
      <c r="G6" s="256"/>
      <c r="H6" s="256"/>
      <c r="I6" s="256"/>
      <c r="J6" s="256"/>
      <c r="K6" s="256"/>
      <c r="L6" s="256"/>
    </row>
    <row r="7" spans="1:12" x14ac:dyDescent="0.35">
      <c r="A7" s="255"/>
      <c r="B7" s="255"/>
      <c r="C7" s="255"/>
      <c r="D7" s="255"/>
      <c r="E7" s="256"/>
      <c r="F7" s="256"/>
      <c r="G7" s="256"/>
      <c r="H7" s="256"/>
      <c r="I7" s="256"/>
      <c r="J7" s="256"/>
      <c r="K7" s="256"/>
      <c r="L7" s="256"/>
    </row>
    <row r="10" spans="1:12" ht="35.25" customHeight="1" x14ac:dyDescent="0.35">
      <c r="A10" s="654" t="s">
        <v>518</v>
      </c>
      <c r="B10" s="654"/>
      <c r="C10" s="654"/>
      <c r="D10" s="654"/>
      <c r="E10" s="654"/>
    </row>
    <row r="11" spans="1:12" x14ac:dyDescent="0.35">
      <c r="A11" s="337"/>
    </row>
  </sheetData>
  <mergeCells count="4">
    <mergeCell ref="A2:E2"/>
    <mergeCell ref="A3:E3"/>
    <mergeCell ref="A10:E10"/>
    <mergeCell ref="A4:E4"/>
  </mergeCells>
  <printOptions horizontalCentered="1" verticalCentered="1"/>
  <pageMargins left="0.51181102362204722" right="0.78740157480314965" top="0.78740157480314965" bottom="0.78740157480314965" header="0.78740157480314965" footer="0.78740157480314965"/>
  <pageSetup paperSize="9" scale="55" orientation="landscape" r:id="rId1"/>
  <headerFooter alignWithMargins="0">
    <oddHeader xml:space="preserve">&amp;C&amp;"Times New Roman,Normál"&amp;12
</oddHeader>
  </headerFooter>
  <colBreaks count="1" manualBreakCount="1">
    <brk id="9" max="19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1"/>
  <sheetViews>
    <sheetView view="pageBreakPreview" zoomScale="60" zoomScaleNormal="100" workbookViewId="0">
      <selection activeCell="A8" sqref="A8"/>
    </sheetView>
  </sheetViews>
  <sheetFormatPr defaultRowHeight="12.5" x14ac:dyDescent="0.25"/>
  <cols>
    <col min="1" max="1" width="21.36328125" customWidth="1"/>
    <col min="2" max="2" width="9.08984375" customWidth="1"/>
    <col min="3" max="3" width="10" customWidth="1"/>
    <col min="4" max="4" width="14.90625" customWidth="1"/>
  </cols>
  <sheetData>
    <row r="1" spans="1:13" ht="13" x14ac:dyDescent="0.3">
      <c r="A1" s="523" t="s">
        <v>461</v>
      </c>
      <c r="B1" s="523"/>
      <c r="C1" s="523"/>
      <c r="D1" s="523"/>
      <c r="E1" s="523"/>
      <c r="F1" s="523"/>
      <c r="G1" s="523"/>
      <c r="H1" s="523"/>
      <c r="I1" s="523"/>
      <c r="K1" s="8"/>
      <c r="L1" s="8"/>
      <c r="M1" s="8"/>
    </row>
    <row r="2" spans="1:13" ht="13" x14ac:dyDescent="0.3">
      <c r="A2" s="523" t="s">
        <v>187</v>
      </c>
      <c r="B2" s="523"/>
      <c r="C2" s="523"/>
      <c r="D2" s="523"/>
      <c r="E2" s="523"/>
      <c r="F2" s="523"/>
      <c r="G2" s="523"/>
      <c r="H2" s="523"/>
      <c r="I2" s="523"/>
      <c r="J2" s="8"/>
      <c r="K2" s="8"/>
      <c r="L2" s="8"/>
      <c r="M2" s="8"/>
    </row>
    <row r="3" spans="1:13" ht="13" x14ac:dyDescent="0.3">
      <c r="A3" s="8"/>
      <c r="B3" s="8"/>
      <c r="C3" s="8"/>
      <c r="D3" s="8"/>
      <c r="E3" s="8"/>
      <c r="F3" s="8"/>
      <c r="G3" s="8"/>
      <c r="H3" s="8"/>
      <c r="I3" s="357" t="s">
        <v>221</v>
      </c>
      <c r="J3" s="8"/>
      <c r="K3" s="8"/>
      <c r="L3" s="8"/>
      <c r="M3" s="8"/>
    </row>
    <row r="4" spans="1:13" ht="13" x14ac:dyDescent="0.3">
      <c r="A4" s="8"/>
      <c r="B4" s="8"/>
      <c r="D4" s="357"/>
      <c r="E4" s="357"/>
      <c r="F4" s="357"/>
      <c r="G4" s="357"/>
      <c r="H4" s="357"/>
      <c r="I4" s="8"/>
      <c r="J4" s="8"/>
      <c r="K4" s="8"/>
      <c r="L4" s="8"/>
      <c r="M4" s="8"/>
    </row>
    <row r="5" spans="1:13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5.5" x14ac:dyDescent="0.35">
      <c r="A7" s="337" t="s">
        <v>517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41.25" customHeight="1" x14ac:dyDescent="0.25">
      <c r="A9" s="622"/>
      <c r="B9" s="622"/>
      <c r="C9" s="622"/>
      <c r="D9" s="622"/>
      <c r="E9" s="622"/>
      <c r="F9" s="622"/>
      <c r="G9" s="622"/>
      <c r="H9" s="622"/>
      <c r="I9" s="622"/>
      <c r="J9" s="8"/>
      <c r="K9" s="8"/>
      <c r="L9" s="8"/>
      <c r="M9" s="8"/>
    </row>
    <row r="10" spans="1:13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</sheetData>
  <mergeCells count="3">
    <mergeCell ref="A9:I9"/>
    <mergeCell ref="A1:I1"/>
    <mergeCell ref="A2:I2"/>
  </mergeCells>
  <pageMargins left="0.7" right="0.7" top="0.75" bottom="0.75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59DF-A8A1-4DB5-8387-A684B431DFB4}">
  <sheetPr>
    <pageSetUpPr fitToPage="1"/>
  </sheetPr>
  <dimension ref="A1:J80"/>
  <sheetViews>
    <sheetView view="pageBreakPreview" topLeftCell="A52" zoomScale="60" zoomScaleNormal="100" workbookViewId="0">
      <selection activeCell="T40" sqref="T40"/>
    </sheetView>
  </sheetViews>
  <sheetFormatPr defaultColWidth="9.08984375" defaultRowHeight="15.5" x14ac:dyDescent="0.35"/>
  <cols>
    <col min="1" max="1" width="9.08984375" style="420"/>
    <col min="2" max="2" width="19.453125" style="420" customWidth="1"/>
    <col min="3" max="3" width="15.81640625" style="420" customWidth="1"/>
    <col min="4" max="4" width="24.81640625" style="420" customWidth="1"/>
    <col min="5" max="5" width="18.81640625" style="420" customWidth="1"/>
    <col min="6" max="6" width="20.1796875" style="420" customWidth="1"/>
    <col min="7" max="7" width="20.453125" style="420" customWidth="1"/>
    <col min="8" max="8" width="24.36328125" style="420" customWidth="1"/>
    <col min="9" max="9" width="20.54296875" style="420" customWidth="1"/>
    <col min="10" max="10" width="18.453125" style="420" customWidth="1"/>
    <col min="11" max="16384" width="9.08984375" style="420"/>
  </cols>
  <sheetData>
    <row r="1" spans="1:10" x14ac:dyDescent="0.35">
      <c r="A1" s="451"/>
      <c r="B1" s="451"/>
      <c r="C1" s="451"/>
      <c r="D1" s="451"/>
      <c r="E1" s="451"/>
      <c r="F1" s="656" t="s">
        <v>368</v>
      </c>
      <c r="G1" s="656"/>
      <c r="H1" s="451"/>
      <c r="I1" s="451"/>
      <c r="J1" s="451"/>
    </row>
    <row r="2" spans="1:10" x14ac:dyDescent="0.35">
      <c r="A2" s="421"/>
      <c r="B2" s="657" t="s">
        <v>496</v>
      </c>
      <c r="C2" s="657"/>
      <c r="D2" s="657"/>
      <c r="E2" s="657"/>
      <c r="F2" s="657"/>
      <c r="G2" s="657"/>
      <c r="H2" s="657"/>
      <c r="I2" s="450"/>
      <c r="J2" s="421"/>
    </row>
    <row r="3" spans="1:10" ht="16" thickBot="1" x14ac:dyDescent="0.4">
      <c r="A3" s="421"/>
      <c r="B3" s="421"/>
      <c r="C3" s="421"/>
      <c r="D3" s="421"/>
      <c r="E3" s="422"/>
      <c r="F3" s="423"/>
      <c r="G3" s="421"/>
      <c r="H3" s="421"/>
      <c r="I3" s="421"/>
      <c r="J3" s="421"/>
    </row>
    <row r="4" spans="1:10" x14ac:dyDescent="0.35">
      <c r="A4" s="421"/>
      <c r="B4" s="452" t="s">
        <v>497</v>
      </c>
      <c r="C4" s="453"/>
      <c r="D4" s="453"/>
      <c r="E4" s="453"/>
      <c r="F4" s="453"/>
      <c r="G4" s="454">
        <v>178687977</v>
      </c>
      <c r="H4" s="455"/>
      <c r="I4" s="455"/>
      <c r="J4" s="421"/>
    </row>
    <row r="5" spans="1:10" ht="15.5" customHeight="1" x14ac:dyDescent="0.35">
      <c r="A5" s="421"/>
      <c r="B5" s="658" t="s">
        <v>498</v>
      </c>
      <c r="C5" s="659"/>
      <c r="D5" s="659"/>
      <c r="E5" s="659"/>
      <c r="F5" s="659"/>
      <c r="G5" s="456">
        <v>41949605</v>
      </c>
      <c r="H5" s="455"/>
      <c r="I5" s="455"/>
      <c r="J5" s="421"/>
    </row>
    <row r="6" spans="1:10" ht="15.5" customHeight="1" x14ac:dyDescent="0.35">
      <c r="A6" s="421"/>
      <c r="B6" s="658" t="s">
        <v>499</v>
      </c>
      <c r="C6" s="659"/>
      <c r="D6" s="659"/>
      <c r="E6" s="659"/>
      <c r="F6" s="659"/>
      <c r="G6" s="457">
        <v>110954646</v>
      </c>
      <c r="H6" s="443"/>
      <c r="I6" s="443"/>
      <c r="J6" s="421"/>
    </row>
    <row r="7" spans="1:10" ht="16" thickBot="1" x14ac:dyDescent="0.4">
      <c r="A7" s="421"/>
      <c r="B7" s="458" t="s">
        <v>500</v>
      </c>
      <c r="C7" s="459"/>
      <c r="D7" s="459"/>
      <c r="E7" s="459"/>
      <c r="F7" s="459"/>
      <c r="G7" s="460">
        <f>SUM(G4:G6)</f>
        <v>331592228</v>
      </c>
      <c r="H7" s="443"/>
      <c r="I7" s="443"/>
      <c r="J7" s="421"/>
    </row>
    <row r="8" spans="1:10" x14ac:dyDescent="0.35">
      <c r="A8" s="421"/>
      <c r="B8" s="421"/>
      <c r="C8" s="421"/>
      <c r="D8" s="421"/>
      <c r="E8" s="421"/>
      <c r="F8" s="421"/>
      <c r="G8" s="421"/>
      <c r="H8" s="421"/>
      <c r="I8" s="421"/>
      <c r="J8" s="421"/>
    </row>
    <row r="9" spans="1:10" x14ac:dyDescent="0.35">
      <c r="A9" s="421"/>
      <c r="B9" s="421"/>
      <c r="C9" s="421"/>
      <c r="D9" s="427" t="s">
        <v>333</v>
      </c>
      <c r="E9" s="421" t="s">
        <v>334</v>
      </c>
      <c r="F9" s="427" t="s">
        <v>501</v>
      </c>
      <c r="G9" s="421"/>
      <c r="H9" s="421"/>
      <c r="I9" s="421"/>
      <c r="J9" s="421"/>
    </row>
    <row r="10" spans="1:10" ht="15.5" customHeight="1" x14ac:dyDescent="0.35">
      <c r="A10" s="428"/>
      <c r="B10" s="428"/>
      <c r="C10" s="428"/>
      <c r="D10" s="429" t="s">
        <v>502</v>
      </c>
      <c r="E10" s="660" t="s">
        <v>503</v>
      </c>
      <c r="F10" s="660" t="s">
        <v>504</v>
      </c>
      <c r="G10" s="421"/>
      <c r="H10" s="421"/>
      <c r="I10" s="421"/>
      <c r="J10" s="421"/>
    </row>
    <row r="11" spans="1:10" ht="31" x14ac:dyDescent="0.35">
      <c r="A11" s="430" t="s">
        <v>188</v>
      </c>
      <c r="B11" s="430" t="s">
        <v>335</v>
      </c>
      <c r="C11" s="461" t="s">
        <v>505</v>
      </c>
      <c r="D11" s="462" t="s">
        <v>506</v>
      </c>
      <c r="E11" s="661"/>
      <c r="F11" s="661"/>
      <c r="G11" s="421"/>
      <c r="H11" s="421"/>
      <c r="I11" s="421"/>
      <c r="J11" s="421"/>
    </row>
    <row r="12" spans="1:10" x14ac:dyDescent="0.35">
      <c r="A12" s="431" t="s">
        <v>336</v>
      </c>
      <c r="B12" s="431" t="s">
        <v>337</v>
      </c>
      <c r="C12" s="463">
        <v>31858</v>
      </c>
      <c r="D12" s="432">
        <f>1284*C12</f>
        <v>40905672</v>
      </c>
      <c r="E12" s="433">
        <f>283.5*C12</f>
        <v>9031743</v>
      </c>
      <c r="F12" s="433">
        <f>105*C12</f>
        <v>3345090</v>
      </c>
      <c r="G12" s="421"/>
      <c r="H12" s="421"/>
      <c r="I12" s="421"/>
      <c r="J12" s="421"/>
    </row>
    <row r="13" spans="1:10" x14ac:dyDescent="0.35">
      <c r="A13" s="431" t="s">
        <v>0</v>
      </c>
      <c r="B13" s="431" t="s">
        <v>338</v>
      </c>
      <c r="C13" s="463">
        <v>2273</v>
      </c>
      <c r="D13" s="432">
        <f t="shared" ref="D13:D38" si="0">1284*C13</f>
        <v>2918532</v>
      </c>
      <c r="E13" s="433">
        <f t="shared" ref="E13:E38" si="1">283.5*C13</f>
        <v>644395.5</v>
      </c>
      <c r="F13" s="433">
        <f t="shared" ref="F13:F38" si="2">105*C13</f>
        <v>238665</v>
      </c>
      <c r="G13" s="421"/>
      <c r="H13" s="421"/>
      <c r="I13" s="421"/>
      <c r="J13" s="421"/>
    </row>
    <row r="14" spans="1:10" x14ac:dyDescent="0.35">
      <c r="A14" s="431" t="s">
        <v>2</v>
      </c>
      <c r="B14" s="431" t="s">
        <v>339</v>
      </c>
      <c r="C14" s="463">
        <v>1564</v>
      </c>
      <c r="D14" s="432">
        <f t="shared" si="0"/>
        <v>2008176</v>
      </c>
      <c r="E14" s="433">
        <f t="shared" si="1"/>
        <v>443394</v>
      </c>
      <c r="F14" s="433">
        <f t="shared" si="2"/>
        <v>164220</v>
      </c>
      <c r="G14" s="421"/>
      <c r="H14" s="421"/>
      <c r="I14" s="421"/>
      <c r="J14" s="421"/>
    </row>
    <row r="15" spans="1:10" x14ac:dyDescent="0.35">
      <c r="A15" s="431" t="s">
        <v>237</v>
      </c>
      <c r="B15" s="431" t="s">
        <v>340</v>
      </c>
      <c r="C15" s="463">
        <v>2311</v>
      </c>
      <c r="D15" s="432">
        <f t="shared" si="0"/>
        <v>2967324</v>
      </c>
      <c r="E15" s="433">
        <f t="shared" si="1"/>
        <v>655168.5</v>
      </c>
      <c r="F15" s="433">
        <f t="shared" si="2"/>
        <v>242655</v>
      </c>
      <c r="G15" s="421"/>
      <c r="H15" s="421"/>
      <c r="I15" s="421"/>
      <c r="J15" s="421"/>
    </row>
    <row r="16" spans="1:10" x14ac:dyDescent="0.35">
      <c r="A16" s="431" t="s">
        <v>3</v>
      </c>
      <c r="B16" s="431" t="s">
        <v>341</v>
      </c>
      <c r="C16" s="463">
        <v>270</v>
      </c>
      <c r="D16" s="432">
        <f t="shared" si="0"/>
        <v>346680</v>
      </c>
      <c r="E16" s="433">
        <f t="shared" si="1"/>
        <v>76545</v>
      </c>
      <c r="F16" s="433">
        <f t="shared" si="2"/>
        <v>28350</v>
      </c>
      <c r="G16" s="421"/>
      <c r="H16" s="421"/>
      <c r="I16" s="421"/>
      <c r="J16" s="421"/>
    </row>
    <row r="17" spans="1:10" x14ac:dyDescent="0.35">
      <c r="A17" s="431" t="s">
        <v>4</v>
      </c>
      <c r="B17" s="431" t="s">
        <v>342</v>
      </c>
      <c r="C17" s="463">
        <v>1935</v>
      </c>
      <c r="D17" s="432">
        <f t="shared" si="0"/>
        <v>2484540</v>
      </c>
      <c r="E17" s="433">
        <f t="shared" si="1"/>
        <v>548572.5</v>
      </c>
      <c r="F17" s="433">
        <f t="shared" si="2"/>
        <v>203175</v>
      </c>
      <c r="G17" s="421"/>
      <c r="H17" s="421"/>
      <c r="I17" s="421"/>
      <c r="J17" s="421"/>
    </row>
    <row r="18" spans="1:10" x14ac:dyDescent="0.35">
      <c r="A18" s="431" t="s">
        <v>6</v>
      </c>
      <c r="B18" s="431" t="s">
        <v>343</v>
      </c>
      <c r="C18" s="463">
        <v>1680</v>
      </c>
      <c r="D18" s="432">
        <f t="shared" si="0"/>
        <v>2157120</v>
      </c>
      <c r="E18" s="433">
        <f t="shared" si="1"/>
        <v>476280</v>
      </c>
      <c r="F18" s="433">
        <f t="shared" si="2"/>
        <v>176400</v>
      </c>
      <c r="G18" s="421"/>
      <c r="H18" s="421"/>
      <c r="I18" s="421"/>
      <c r="J18" s="421"/>
    </row>
    <row r="19" spans="1:10" x14ac:dyDescent="0.35">
      <c r="A19" s="431" t="s">
        <v>8</v>
      </c>
      <c r="B19" s="431" t="s">
        <v>344</v>
      </c>
      <c r="C19" s="463">
        <v>729</v>
      </c>
      <c r="D19" s="432">
        <f t="shared" si="0"/>
        <v>936036</v>
      </c>
      <c r="E19" s="433">
        <f t="shared" si="1"/>
        <v>206671.5</v>
      </c>
      <c r="F19" s="433">
        <f t="shared" si="2"/>
        <v>76545</v>
      </c>
      <c r="G19" s="421"/>
      <c r="H19" s="421"/>
      <c r="I19" s="421"/>
      <c r="J19" s="421"/>
    </row>
    <row r="20" spans="1:10" x14ac:dyDescent="0.35">
      <c r="A20" s="431" t="s">
        <v>345</v>
      </c>
      <c r="B20" s="431" t="s">
        <v>346</v>
      </c>
      <c r="C20" s="463">
        <v>3367</v>
      </c>
      <c r="D20" s="432">
        <f t="shared" si="0"/>
        <v>4323228</v>
      </c>
      <c r="E20" s="433">
        <f t="shared" si="1"/>
        <v>954544.5</v>
      </c>
      <c r="F20" s="433">
        <f t="shared" si="2"/>
        <v>353535</v>
      </c>
      <c r="G20" s="421"/>
      <c r="H20" s="421"/>
      <c r="I20" s="421"/>
      <c r="J20" s="421"/>
    </row>
    <row r="21" spans="1:10" x14ac:dyDescent="0.35">
      <c r="A21" s="431" t="s">
        <v>9</v>
      </c>
      <c r="B21" s="431" t="s">
        <v>347</v>
      </c>
      <c r="C21" s="463">
        <v>4024</v>
      </c>
      <c r="D21" s="432">
        <f t="shared" si="0"/>
        <v>5166816</v>
      </c>
      <c r="E21" s="433">
        <f t="shared" si="1"/>
        <v>1140804</v>
      </c>
      <c r="F21" s="433">
        <f t="shared" si="2"/>
        <v>422520</v>
      </c>
      <c r="G21" s="421"/>
      <c r="H21" s="421"/>
      <c r="I21" s="421"/>
      <c r="J21" s="421"/>
    </row>
    <row r="22" spans="1:10" x14ac:dyDescent="0.35">
      <c r="A22" s="431" t="s">
        <v>10</v>
      </c>
      <c r="B22" s="431" t="s">
        <v>348</v>
      </c>
      <c r="C22" s="463">
        <v>1350</v>
      </c>
      <c r="D22" s="432">
        <f t="shared" si="0"/>
        <v>1733400</v>
      </c>
      <c r="E22" s="433">
        <f t="shared" si="1"/>
        <v>382725</v>
      </c>
      <c r="F22" s="433">
        <f t="shared" si="2"/>
        <v>141750</v>
      </c>
      <c r="G22" s="421"/>
      <c r="H22" s="421"/>
      <c r="I22" s="421"/>
      <c r="J22" s="421"/>
    </row>
    <row r="23" spans="1:10" x14ac:dyDescent="0.35">
      <c r="A23" s="431" t="s">
        <v>12</v>
      </c>
      <c r="B23" s="431" t="s">
        <v>349</v>
      </c>
      <c r="C23" s="463">
        <v>6126</v>
      </c>
      <c r="D23" s="432">
        <f t="shared" si="0"/>
        <v>7865784</v>
      </c>
      <c r="E23" s="433">
        <f t="shared" si="1"/>
        <v>1736721</v>
      </c>
      <c r="F23" s="433">
        <f t="shared" si="2"/>
        <v>643230</v>
      </c>
      <c r="G23" s="421"/>
      <c r="H23" s="421"/>
      <c r="I23" s="421"/>
      <c r="J23" s="421"/>
    </row>
    <row r="24" spans="1:10" x14ac:dyDescent="0.35">
      <c r="A24" s="431" t="s">
        <v>13</v>
      </c>
      <c r="B24" s="431" t="s">
        <v>350</v>
      </c>
      <c r="C24" s="463">
        <v>559</v>
      </c>
      <c r="D24" s="432">
        <f t="shared" si="0"/>
        <v>717756</v>
      </c>
      <c r="E24" s="433">
        <f t="shared" si="1"/>
        <v>158476.5</v>
      </c>
      <c r="F24" s="433">
        <f t="shared" si="2"/>
        <v>58695</v>
      </c>
      <c r="G24" s="421"/>
      <c r="H24" s="421"/>
      <c r="I24" s="421"/>
      <c r="J24" s="421"/>
    </row>
    <row r="25" spans="1:10" x14ac:dyDescent="0.35">
      <c r="A25" s="431" t="s">
        <v>14</v>
      </c>
      <c r="B25" s="431" t="s">
        <v>351</v>
      </c>
      <c r="C25" s="463">
        <v>2388</v>
      </c>
      <c r="D25" s="432">
        <f t="shared" si="0"/>
        <v>3066192</v>
      </c>
      <c r="E25" s="433">
        <f t="shared" si="1"/>
        <v>676998</v>
      </c>
      <c r="F25" s="433">
        <f t="shared" si="2"/>
        <v>250740</v>
      </c>
      <c r="G25" s="421"/>
      <c r="H25" s="421"/>
      <c r="I25" s="421"/>
      <c r="J25" s="421"/>
    </row>
    <row r="26" spans="1:10" x14ac:dyDescent="0.35">
      <c r="A26" s="431" t="s">
        <v>105</v>
      </c>
      <c r="B26" s="431" t="s">
        <v>352</v>
      </c>
      <c r="C26" s="463">
        <v>375</v>
      </c>
      <c r="D26" s="432">
        <f t="shared" si="0"/>
        <v>481500</v>
      </c>
      <c r="E26" s="433">
        <f t="shared" si="1"/>
        <v>106312.5</v>
      </c>
      <c r="F26" s="433">
        <f t="shared" si="2"/>
        <v>39375</v>
      </c>
      <c r="G26" s="421"/>
      <c r="H26" s="421"/>
      <c r="I26" s="421"/>
      <c r="J26" s="421"/>
    </row>
    <row r="27" spans="1:10" x14ac:dyDescent="0.35">
      <c r="A27" s="431" t="s">
        <v>106</v>
      </c>
      <c r="B27" s="431" t="s">
        <v>353</v>
      </c>
      <c r="C27" s="463">
        <v>2605</v>
      </c>
      <c r="D27" s="432">
        <f t="shared" si="0"/>
        <v>3344820</v>
      </c>
      <c r="E27" s="433">
        <f t="shared" si="1"/>
        <v>738517.5</v>
      </c>
      <c r="F27" s="433">
        <f t="shared" si="2"/>
        <v>273525</v>
      </c>
      <c r="G27" s="421"/>
      <c r="H27" s="421"/>
      <c r="I27" s="421"/>
      <c r="J27" s="421"/>
    </row>
    <row r="28" spans="1:10" x14ac:dyDescent="0.35">
      <c r="A28" s="431" t="s">
        <v>108</v>
      </c>
      <c r="B28" s="431" t="s">
        <v>354</v>
      </c>
      <c r="C28" s="463">
        <v>3352</v>
      </c>
      <c r="D28" s="432">
        <f t="shared" si="0"/>
        <v>4303968</v>
      </c>
      <c r="E28" s="433">
        <f t="shared" si="1"/>
        <v>950292</v>
      </c>
      <c r="F28" s="433">
        <f t="shared" si="2"/>
        <v>351960</v>
      </c>
      <c r="G28" s="421"/>
      <c r="H28" s="421"/>
      <c r="I28" s="421"/>
      <c r="J28" s="421"/>
    </row>
    <row r="29" spans="1:10" x14ac:dyDescent="0.35">
      <c r="A29" s="431" t="s">
        <v>109</v>
      </c>
      <c r="B29" s="431" t="s">
        <v>355</v>
      </c>
      <c r="C29" s="463">
        <v>855</v>
      </c>
      <c r="D29" s="432">
        <f t="shared" si="0"/>
        <v>1097820</v>
      </c>
      <c r="E29" s="433">
        <f t="shared" si="1"/>
        <v>242392.5</v>
      </c>
      <c r="F29" s="433">
        <f t="shared" si="2"/>
        <v>89775</v>
      </c>
      <c r="G29" s="421"/>
      <c r="H29" s="421"/>
      <c r="I29" s="421"/>
      <c r="J29" s="421"/>
    </row>
    <row r="30" spans="1:10" x14ac:dyDescent="0.35">
      <c r="A30" s="431" t="s">
        <v>111</v>
      </c>
      <c r="B30" s="431" t="s">
        <v>356</v>
      </c>
      <c r="C30" s="463">
        <v>2231</v>
      </c>
      <c r="D30" s="432">
        <f t="shared" si="0"/>
        <v>2864604</v>
      </c>
      <c r="E30" s="433">
        <f t="shared" si="1"/>
        <v>632488.5</v>
      </c>
      <c r="F30" s="433">
        <f t="shared" si="2"/>
        <v>234255</v>
      </c>
      <c r="G30" s="421"/>
      <c r="H30" s="421"/>
      <c r="I30" s="421"/>
      <c r="J30" s="421"/>
    </row>
    <row r="31" spans="1:10" x14ac:dyDescent="0.35">
      <c r="A31" s="431" t="s">
        <v>112</v>
      </c>
      <c r="B31" s="431" t="s">
        <v>357</v>
      </c>
      <c r="C31" s="463">
        <v>682</v>
      </c>
      <c r="D31" s="432">
        <f t="shared" si="0"/>
        <v>875688</v>
      </c>
      <c r="E31" s="433">
        <f t="shared" si="1"/>
        <v>193347</v>
      </c>
      <c r="F31" s="433">
        <f t="shared" si="2"/>
        <v>71610</v>
      </c>
      <c r="G31" s="421"/>
      <c r="H31" s="421"/>
      <c r="I31" s="421"/>
      <c r="J31" s="421"/>
    </row>
    <row r="32" spans="1:10" x14ac:dyDescent="0.35">
      <c r="A32" s="431" t="s">
        <v>113</v>
      </c>
      <c r="B32" s="431" t="s">
        <v>358</v>
      </c>
      <c r="C32" s="464">
        <v>2755</v>
      </c>
      <c r="D32" s="432">
        <f t="shared" si="0"/>
        <v>3537420</v>
      </c>
      <c r="E32" s="433">
        <f t="shared" si="1"/>
        <v>781042.5</v>
      </c>
      <c r="F32" s="433">
        <f t="shared" si="2"/>
        <v>289275</v>
      </c>
      <c r="G32" s="421"/>
      <c r="H32" s="421"/>
      <c r="I32" s="421"/>
      <c r="J32" s="421"/>
    </row>
    <row r="33" spans="1:10" x14ac:dyDescent="0.35">
      <c r="A33" s="431" t="s">
        <v>116</v>
      </c>
      <c r="B33" s="431" t="s">
        <v>359</v>
      </c>
      <c r="C33" s="463">
        <v>1947</v>
      </c>
      <c r="D33" s="432">
        <f t="shared" si="0"/>
        <v>2499948</v>
      </c>
      <c r="E33" s="433">
        <f t="shared" si="1"/>
        <v>551974.5</v>
      </c>
      <c r="F33" s="433">
        <f t="shared" si="2"/>
        <v>204435</v>
      </c>
      <c r="G33" s="421"/>
      <c r="H33" s="421"/>
      <c r="I33" s="421"/>
      <c r="J33" s="434"/>
    </row>
    <row r="34" spans="1:10" x14ac:dyDescent="0.35">
      <c r="A34" s="431" t="s">
        <v>117</v>
      </c>
      <c r="B34" s="431" t="s">
        <v>360</v>
      </c>
      <c r="C34" s="463">
        <v>421</v>
      </c>
      <c r="D34" s="432">
        <f t="shared" si="0"/>
        <v>540564</v>
      </c>
      <c r="E34" s="433">
        <f t="shared" si="1"/>
        <v>119353.5</v>
      </c>
      <c r="F34" s="433">
        <f t="shared" si="2"/>
        <v>44205</v>
      </c>
      <c r="G34" s="421"/>
      <c r="H34" s="421"/>
      <c r="I34" s="421"/>
      <c r="J34" s="434" t="s">
        <v>462</v>
      </c>
    </row>
    <row r="35" spans="1:10" x14ac:dyDescent="0.35">
      <c r="A35" s="431" t="s">
        <v>238</v>
      </c>
      <c r="B35" s="431" t="s">
        <v>361</v>
      </c>
      <c r="C35" s="463">
        <v>673</v>
      </c>
      <c r="D35" s="432">
        <f t="shared" si="0"/>
        <v>864132</v>
      </c>
      <c r="E35" s="433">
        <f t="shared" si="1"/>
        <v>190795.5</v>
      </c>
      <c r="F35" s="433">
        <f t="shared" si="2"/>
        <v>70665</v>
      </c>
      <c r="G35" s="421"/>
      <c r="H35" s="421"/>
      <c r="I35" s="421"/>
      <c r="J35" s="434" t="s">
        <v>463</v>
      </c>
    </row>
    <row r="36" spans="1:10" x14ac:dyDescent="0.35">
      <c r="A36" s="431" t="s">
        <v>362</v>
      </c>
      <c r="B36" s="431" t="s">
        <v>363</v>
      </c>
      <c r="C36" s="463">
        <v>6953</v>
      </c>
      <c r="D36" s="432">
        <f t="shared" si="0"/>
        <v>8927652</v>
      </c>
      <c r="E36" s="433">
        <f t="shared" si="1"/>
        <v>1971175.5</v>
      </c>
      <c r="F36" s="433">
        <f t="shared" si="2"/>
        <v>730065</v>
      </c>
      <c r="G36" s="421"/>
      <c r="H36" s="421"/>
      <c r="I36" s="421"/>
      <c r="J36" s="434"/>
    </row>
    <row r="37" spans="1:10" x14ac:dyDescent="0.35">
      <c r="A37" s="431" t="s">
        <v>364</v>
      </c>
      <c r="B37" s="431" t="s">
        <v>365</v>
      </c>
      <c r="C37" s="463">
        <v>930</v>
      </c>
      <c r="D37" s="432">
        <f t="shared" si="0"/>
        <v>1194120</v>
      </c>
      <c r="E37" s="433">
        <f t="shared" si="1"/>
        <v>263655</v>
      </c>
      <c r="F37" s="433">
        <f t="shared" si="2"/>
        <v>97650</v>
      </c>
      <c r="G37" s="421"/>
      <c r="H37" s="421"/>
      <c r="I37" s="421"/>
      <c r="J37" s="421"/>
    </row>
    <row r="38" spans="1:10" x14ac:dyDescent="0.35">
      <c r="A38" s="431" t="s">
        <v>366</v>
      </c>
      <c r="B38" s="431" t="s">
        <v>367</v>
      </c>
      <c r="C38" s="463">
        <v>461</v>
      </c>
      <c r="D38" s="432">
        <f t="shared" si="0"/>
        <v>591924</v>
      </c>
      <c r="E38" s="433">
        <f t="shared" si="1"/>
        <v>130693.5</v>
      </c>
      <c r="F38" s="433">
        <f t="shared" si="2"/>
        <v>48405</v>
      </c>
      <c r="G38" s="421"/>
      <c r="H38" s="421"/>
      <c r="I38" s="421"/>
      <c r="J38" s="421"/>
    </row>
    <row r="39" spans="1:10" x14ac:dyDescent="0.35">
      <c r="A39" s="421"/>
      <c r="B39" s="421"/>
      <c r="C39" s="436">
        <f>SUM(C12:C38)</f>
        <v>84674</v>
      </c>
      <c r="D39" s="437"/>
      <c r="E39" s="438"/>
      <c r="F39" s="439"/>
      <c r="G39" s="421"/>
      <c r="H39" s="421"/>
      <c r="I39" s="421"/>
      <c r="J39" s="421"/>
    </row>
    <row r="40" spans="1:10" x14ac:dyDescent="0.35">
      <c r="A40" s="421"/>
      <c r="B40" s="421"/>
      <c r="C40" s="437" t="s">
        <v>38</v>
      </c>
      <c r="D40" s="440">
        <f>SUM(D12:D38)</f>
        <v>108721416</v>
      </c>
      <c r="E40" s="441">
        <f>SUM(E12:E38)</f>
        <v>24005079</v>
      </c>
      <c r="F40" s="440">
        <f>SUM(F12:F39)</f>
        <v>8890770</v>
      </c>
      <c r="G40" s="421"/>
      <c r="H40" s="421"/>
      <c r="I40" s="421"/>
      <c r="J40" s="421"/>
    </row>
    <row r="41" spans="1:10" x14ac:dyDescent="0.35">
      <c r="A41" s="421"/>
      <c r="B41" s="421"/>
      <c r="C41" s="421"/>
      <c r="D41" s="421"/>
      <c r="E41" s="421"/>
      <c r="F41" s="422"/>
      <c r="G41" s="421"/>
      <c r="H41" s="421"/>
      <c r="I41" s="421"/>
      <c r="J41" s="421"/>
    </row>
    <row r="42" spans="1:10" x14ac:dyDescent="0.35">
      <c r="A42" s="421"/>
      <c r="B42" s="421"/>
      <c r="C42" s="421"/>
      <c r="D42" s="421"/>
      <c r="E42" s="438"/>
      <c r="F42" s="421"/>
      <c r="G42" s="421"/>
      <c r="H42" s="421"/>
      <c r="I42" s="421"/>
      <c r="J42" s="421"/>
    </row>
    <row r="43" spans="1:10" x14ac:dyDescent="0.35">
      <c r="A43" s="421"/>
      <c r="B43" s="421"/>
      <c r="C43" s="421"/>
      <c r="D43" s="451" t="s">
        <v>507</v>
      </c>
      <c r="E43" s="465" t="s">
        <v>508</v>
      </c>
      <c r="F43" s="451" t="s">
        <v>507</v>
      </c>
      <c r="G43" s="451"/>
      <c r="H43" s="451"/>
      <c r="I43" s="451"/>
    </row>
    <row r="44" spans="1:10" ht="93" x14ac:dyDescent="0.35">
      <c r="A44" s="466" t="s">
        <v>188</v>
      </c>
      <c r="B44" s="467" t="s">
        <v>335</v>
      </c>
      <c r="C44" s="468" t="s">
        <v>505</v>
      </c>
      <c r="D44" s="447" t="s">
        <v>509</v>
      </c>
      <c r="E44" s="449" t="s">
        <v>510</v>
      </c>
      <c r="F44" s="469" t="s">
        <v>511</v>
      </c>
      <c r="G44" s="470" t="s">
        <v>512</v>
      </c>
      <c r="H44" s="448" t="s">
        <v>513</v>
      </c>
      <c r="I44" s="449" t="s">
        <v>464</v>
      </c>
    </row>
    <row r="45" spans="1:10" x14ac:dyDescent="0.35">
      <c r="A45" s="431" t="s">
        <v>336</v>
      </c>
      <c r="B45" s="471" t="s">
        <v>337</v>
      </c>
      <c r="C45" s="472">
        <v>31858</v>
      </c>
      <c r="D45" s="473">
        <f>467.46*C45</f>
        <v>14892340.68</v>
      </c>
      <c r="E45" s="474">
        <f>105*C45</f>
        <v>3345090</v>
      </c>
      <c r="F45" s="474">
        <f>529.56*C45</f>
        <v>16870722.479999997</v>
      </c>
      <c r="G45" s="442">
        <f>D12+E12++F12+D45+E45+F45</f>
        <v>88390658.159999996</v>
      </c>
      <c r="H45" s="475">
        <v>84434940</v>
      </c>
      <c r="I45" s="433">
        <f>G45-H45</f>
        <v>3955718.1599999964</v>
      </c>
    </row>
    <row r="46" spans="1:10" x14ac:dyDescent="0.35">
      <c r="A46" s="431" t="s">
        <v>0</v>
      </c>
      <c r="B46" s="431" t="s">
        <v>338</v>
      </c>
      <c r="C46" s="463">
        <v>2273</v>
      </c>
      <c r="D46" s="445">
        <f t="shared" ref="D46:D71" si="3">467.46*C46</f>
        <v>1062536.5799999998</v>
      </c>
      <c r="E46" s="433">
        <f t="shared" ref="E46:E71" si="4">105*C46</f>
        <v>238665</v>
      </c>
      <c r="F46" s="433">
        <f t="shared" ref="F46:F71" si="5">529.56*C46</f>
        <v>1203689.8799999999</v>
      </c>
      <c r="G46" s="442">
        <f t="shared" ref="G46:G71" si="6">D13+E13++F13+D46+E46+F46</f>
        <v>6306483.96</v>
      </c>
      <c r="H46" s="475">
        <v>5879847</v>
      </c>
      <c r="I46" s="433">
        <f t="shared" ref="I46:I71" si="7">G46-H46</f>
        <v>426636.95999999996</v>
      </c>
    </row>
    <row r="47" spans="1:10" x14ac:dyDescent="0.35">
      <c r="A47" s="431" t="s">
        <v>2</v>
      </c>
      <c r="B47" s="431" t="s">
        <v>339</v>
      </c>
      <c r="C47" s="463">
        <v>1564</v>
      </c>
      <c r="D47" s="445">
        <f t="shared" si="3"/>
        <v>731107.44</v>
      </c>
      <c r="E47" s="433">
        <f t="shared" si="4"/>
        <v>164220</v>
      </c>
      <c r="F47" s="433">
        <f t="shared" si="5"/>
        <v>828231.84</v>
      </c>
      <c r="G47" s="442">
        <f t="shared" si="6"/>
        <v>4339349.28</v>
      </c>
      <c r="H47" s="475">
        <v>4167424</v>
      </c>
      <c r="I47" s="433">
        <f t="shared" si="7"/>
        <v>171925.28000000026</v>
      </c>
    </row>
    <row r="48" spans="1:10" x14ac:dyDescent="0.35">
      <c r="A48" s="431" t="s">
        <v>237</v>
      </c>
      <c r="B48" s="431" t="s">
        <v>340</v>
      </c>
      <c r="C48" s="463">
        <v>2311</v>
      </c>
      <c r="D48" s="445">
        <f t="shared" si="3"/>
        <v>1080300.06</v>
      </c>
      <c r="E48" s="433">
        <f t="shared" si="4"/>
        <v>242655</v>
      </c>
      <c r="F48" s="433">
        <f t="shared" si="5"/>
        <v>1223813.1599999999</v>
      </c>
      <c r="G48" s="442">
        <f t="shared" si="6"/>
        <v>6411915.7200000007</v>
      </c>
      <c r="H48" s="475">
        <v>6096543</v>
      </c>
      <c r="I48" s="433">
        <f t="shared" si="7"/>
        <v>315372.72000000067</v>
      </c>
    </row>
    <row r="49" spans="1:9" x14ac:dyDescent="0.35">
      <c r="A49" s="431" t="s">
        <v>3</v>
      </c>
      <c r="B49" s="431" t="s">
        <v>341</v>
      </c>
      <c r="C49" s="463">
        <v>270</v>
      </c>
      <c r="D49" s="445">
        <f t="shared" si="3"/>
        <v>126214.2</v>
      </c>
      <c r="E49" s="433">
        <f t="shared" si="4"/>
        <v>28350</v>
      </c>
      <c r="F49" s="433">
        <f t="shared" si="5"/>
        <v>142981.19999999998</v>
      </c>
      <c r="G49" s="442">
        <f t="shared" si="6"/>
        <v>749120.39999999991</v>
      </c>
      <c r="H49" s="475">
        <v>734651</v>
      </c>
      <c r="I49" s="433">
        <f t="shared" si="7"/>
        <v>14469.399999999907</v>
      </c>
    </row>
    <row r="50" spans="1:9" x14ac:dyDescent="0.35">
      <c r="A50" s="431" t="s">
        <v>4</v>
      </c>
      <c r="B50" s="431" t="s">
        <v>342</v>
      </c>
      <c r="C50" s="463">
        <v>1935</v>
      </c>
      <c r="D50" s="445">
        <f t="shared" si="3"/>
        <v>904535.1</v>
      </c>
      <c r="E50" s="433">
        <f t="shared" si="4"/>
        <v>203175</v>
      </c>
      <c r="F50" s="433">
        <f t="shared" si="5"/>
        <v>1024698.5999999999</v>
      </c>
      <c r="G50" s="442">
        <f t="shared" si="6"/>
        <v>5368696.1999999993</v>
      </c>
      <c r="H50" s="475">
        <v>5020993</v>
      </c>
      <c r="I50" s="433">
        <f t="shared" si="7"/>
        <v>347703.19999999925</v>
      </c>
    </row>
    <row r="51" spans="1:9" x14ac:dyDescent="0.35">
      <c r="A51" s="476" t="s">
        <v>6</v>
      </c>
      <c r="B51" s="476" t="s">
        <v>343</v>
      </c>
      <c r="C51" s="463">
        <v>1680</v>
      </c>
      <c r="D51" s="445">
        <f t="shared" si="3"/>
        <v>785332.79999999993</v>
      </c>
      <c r="E51" s="433">
        <f t="shared" si="4"/>
        <v>176400</v>
      </c>
      <c r="F51" s="433">
        <f t="shared" si="5"/>
        <v>889660.79999999993</v>
      </c>
      <c r="G51" s="442">
        <f t="shared" si="6"/>
        <v>4661193.5999999996</v>
      </c>
      <c r="H51" s="475">
        <v>4394690</v>
      </c>
      <c r="I51" s="433">
        <f t="shared" si="7"/>
        <v>266503.59999999963</v>
      </c>
    </row>
    <row r="52" spans="1:9" x14ac:dyDescent="0.35">
      <c r="A52" s="476" t="s">
        <v>8</v>
      </c>
      <c r="B52" s="476" t="s">
        <v>344</v>
      </c>
      <c r="C52" s="463">
        <v>729</v>
      </c>
      <c r="D52" s="445">
        <f t="shared" si="3"/>
        <v>340778.33999999997</v>
      </c>
      <c r="E52" s="433">
        <f t="shared" si="4"/>
        <v>76545</v>
      </c>
      <c r="F52" s="433">
        <f t="shared" si="5"/>
        <v>386049.23999999993</v>
      </c>
      <c r="G52" s="442">
        <f t="shared" si="6"/>
        <v>2022625.0799999998</v>
      </c>
      <c r="H52" s="475">
        <v>1910620</v>
      </c>
      <c r="I52" s="433">
        <f t="shared" si="7"/>
        <v>112005.07999999984</v>
      </c>
    </row>
    <row r="53" spans="1:9" x14ac:dyDescent="0.35">
      <c r="A53" s="476" t="s">
        <v>345</v>
      </c>
      <c r="B53" s="476" t="s">
        <v>346</v>
      </c>
      <c r="C53" s="463">
        <v>3367</v>
      </c>
      <c r="D53" s="445">
        <f t="shared" si="3"/>
        <v>1573937.8199999998</v>
      </c>
      <c r="E53" s="433">
        <f t="shared" si="4"/>
        <v>353535</v>
      </c>
      <c r="F53" s="433">
        <f t="shared" si="5"/>
        <v>1783028.5199999998</v>
      </c>
      <c r="G53" s="442">
        <f t="shared" si="6"/>
        <v>9341808.8399999999</v>
      </c>
      <c r="H53" s="475">
        <v>8829020</v>
      </c>
      <c r="I53" s="433">
        <f t="shared" si="7"/>
        <v>512788.83999999985</v>
      </c>
    </row>
    <row r="54" spans="1:9" x14ac:dyDescent="0.35">
      <c r="A54" s="476" t="s">
        <v>9</v>
      </c>
      <c r="B54" s="476" t="s">
        <v>347</v>
      </c>
      <c r="C54" s="463">
        <v>4024</v>
      </c>
      <c r="D54" s="445">
        <f t="shared" si="3"/>
        <v>1881059.0399999998</v>
      </c>
      <c r="E54" s="433">
        <f t="shared" si="4"/>
        <v>422520</v>
      </c>
      <c r="F54" s="433">
        <f t="shared" si="5"/>
        <v>2130949.44</v>
      </c>
      <c r="G54" s="442">
        <f t="shared" si="6"/>
        <v>11164668.479999999</v>
      </c>
      <c r="H54" s="475">
        <v>10665647</v>
      </c>
      <c r="I54" s="433">
        <f t="shared" si="7"/>
        <v>499021.47999999858</v>
      </c>
    </row>
    <row r="55" spans="1:9" x14ac:dyDescent="0.35">
      <c r="A55" s="476" t="s">
        <v>10</v>
      </c>
      <c r="B55" s="476" t="s">
        <v>348</v>
      </c>
      <c r="C55" s="463">
        <v>1350</v>
      </c>
      <c r="D55" s="445">
        <f t="shared" si="3"/>
        <v>631071</v>
      </c>
      <c r="E55" s="433">
        <f t="shared" si="4"/>
        <v>141750</v>
      </c>
      <c r="F55" s="433">
        <f t="shared" si="5"/>
        <v>714905.99999999988</v>
      </c>
      <c r="G55" s="442">
        <f t="shared" si="6"/>
        <v>3745602</v>
      </c>
      <c r="H55" s="475">
        <v>3519981</v>
      </c>
      <c r="I55" s="433">
        <f t="shared" si="7"/>
        <v>225621</v>
      </c>
    </row>
    <row r="56" spans="1:9" x14ac:dyDescent="0.35">
      <c r="A56" s="476" t="s">
        <v>12</v>
      </c>
      <c r="B56" s="476" t="s">
        <v>349</v>
      </c>
      <c r="C56" s="463">
        <v>6126</v>
      </c>
      <c r="D56" s="445">
        <f t="shared" si="3"/>
        <v>2863659.96</v>
      </c>
      <c r="E56" s="433">
        <f t="shared" si="4"/>
        <v>643230</v>
      </c>
      <c r="F56" s="433">
        <f t="shared" si="5"/>
        <v>3244084.5599999996</v>
      </c>
      <c r="G56" s="442">
        <f t="shared" si="6"/>
        <v>16996709.52</v>
      </c>
      <c r="H56" s="475">
        <v>16207238</v>
      </c>
      <c r="I56" s="433">
        <f t="shared" si="7"/>
        <v>789471.51999999955</v>
      </c>
    </row>
    <row r="57" spans="1:9" x14ac:dyDescent="0.35">
      <c r="A57" s="476" t="s">
        <v>13</v>
      </c>
      <c r="B57" s="476" t="s">
        <v>350</v>
      </c>
      <c r="C57" s="463">
        <v>559</v>
      </c>
      <c r="D57" s="445">
        <f t="shared" si="3"/>
        <v>261310.13999999998</v>
      </c>
      <c r="E57" s="433">
        <f t="shared" si="4"/>
        <v>58695</v>
      </c>
      <c r="F57" s="433">
        <f t="shared" si="5"/>
        <v>296024.03999999998</v>
      </c>
      <c r="G57" s="442">
        <f t="shared" si="6"/>
        <v>1550956.68</v>
      </c>
      <c r="H57" s="475">
        <v>1506298</v>
      </c>
      <c r="I57" s="433">
        <f t="shared" si="7"/>
        <v>44658.679999999935</v>
      </c>
    </row>
    <row r="58" spans="1:9" x14ac:dyDescent="0.35">
      <c r="A58" s="476" t="s">
        <v>14</v>
      </c>
      <c r="B58" s="476" t="s">
        <v>351</v>
      </c>
      <c r="C58" s="463">
        <v>2388</v>
      </c>
      <c r="D58" s="445">
        <f t="shared" si="3"/>
        <v>1116294.48</v>
      </c>
      <c r="E58" s="433">
        <f t="shared" si="4"/>
        <v>250740</v>
      </c>
      <c r="F58" s="433">
        <f t="shared" si="5"/>
        <v>1264589.2799999998</v>
      </c>
      <c r="G58" s="442">
        <f t="shared" si="6"/>
        <v>6625553.7599999998</v>
      </c>
      <c r="H58" s="475">
        <v>6284169</v>
      </c>
      <c r="I58" s="433">
        <f t="shared" si="7"/>
        <v>341384.75999999978</v>
      </c>
    </row>
    <row r="59" spans="1:9" x14ac:dyDescent="0.35">
      <c r="A59" s="476" t="s">
        <v>105</v>
      </c>
      <c r="B59" s="476" t="s">
        <v>352</v>
      </c>
      <c r="C59" s="463">
        <v>375</v>
      </c>
      <c r="D59" s="445">
        <f t="shared" si="3"/>
        <v>175297.5</v>
      </c>
      <c r="E59" s="433">
        <f t="shared" si="4"/>
        <v>39375</v>
      </c>
      <c r="F59" s="433">
        <f t="shared" si="5"/>
        <v>198584.99999999997</v>
      </c>
      <c r="G59" s="442">
        <f t="shared" si="6"/>
        <v>1040445</v>
      </c>
      <c r="H59" s="475">
        <v>1017412</v>
      </c>
      <c r="I59" s="433">
        <f t="shared" si="7"/>
        <v>23033</v>
      </c>
    </row>
    <row r="60" spans="1:9" x14ac:dyDescent="0.35">
      <c r="A60" s="476" t="s">
        <v>106</v>
      </c>
      <c r="B60" s="476" t="s">
        <v>353</v>
      </c>
      <c r="C60" s="463">
        <v>2605</v>
      </c>
      <c r="D60" s="445">
        <f t="shared" si="3"/>
        <v>1217733.3</v>
      </c>
      <c r="E60" s="433">
        <f t="shared" si="4"/>
        <v>273525</v>
      </c>
      <c r="F60" s="433">
        <f t="shared" si="5"/>
        <v>1379503.7999999998</v>
      </c>
      <c r="G60" s="442">
        <f t="shared" si="6"/>
        <v>7227624.5999999996</v>
      </c>
      <c r="H60" s="475">
        <v>6418944</v>
      </c>
      <c r="I60" s="433">
        <f t="shared" si="7"/>
        <v>808680.59999999963</v>
      </c>
    </row>
    <row r="61" spans="1:9" x14ac:dyDescent="0.35">
      <c r="A61" s="476" t="s">
        <v>108</v>
      </c>
      <c r="B61" s="476" t="s">
        <v>354</v>
      </c>
      <c r="C61" s="463">
        <v>3352</v>
      </c>
      <c r="D61" s="445">
        <f t="shared" si="3"/>
        <v>1566925.92</v>
      </c>
      <c r="E61" s="433">
        <f t="shared" si="4"/>
        <v>351960</v>
      </c>
      <c r="F61" s="433">
        <f t="shared" si="5"/>
        <v>1775085.1199999999</v>
      </c>
      <c r="G61" s="442">
        <f t="shared" si="6"/>
        <v>9300191.0399999991</v>
      </c>
      <c r="H61" s="475">
        <v>8842233</v>
      </c>
      <c r="I61" s="433">
        <f t="shared" si="7"/>
        <v>457958.03999999911</v>
      </c>
    </row>
    <row r="62" spans="1:9" x14ac:dyDescent="0.35">
      <c r="A62" s="476" t="s">
        <v>109</v>
      </c>
      <c r="B62" s="476" t="s">
        <v>355</v>
      </c>
      <c r="C62" s="463">
        <v>855</v>
      </c>
      <c r="D62" s="445">
        <f t="shared" si="3"/>
        <v>399678.3</v>
      </c>
      <c r="E62" s="433">
        <f t="shared" si="4"/>
        <v>89775</v>
      </c>
      <c r="F62" s="433">
        <f t="shared" si="5"/>
        <v>452773.79999999993</v>
      </c>
      <c r="G62" s="442">
        <f t="shared" si="6"/>
        <v>2372214.6</v>
      </c>
      <c r="H62" s="475">
        <v>2288516</v>
      </c>
      <c r="I62" s="433">
        <f t="shared" si="7"/>
        <v>83698.600000000093</v>
      </c>
    </row>
    <row r="63" spans="1:9" x14ac:dyDescent="0.35">
      <c r="A63" s="476" t="s">
        <v>111</v>
      </c>
      <c r="B63" s="476" t="s">
        <v>356</v>
      </c>
      <c r="C63" s="463">
        <v>2231</v>
      </c>
      <c r="D63" s="445">
        <f t="shared" si="3"/>
        <v>1042903.26</v>
      </c>
      <c r="E63" s="433">
        <f t="shared" si="4"/>
        <v>234255</v>
      </c>
      <c r="F63" s="433">
        <f t="shared" si="5"/>
        <v>1181448.3599999999</v>
      </c>
      <c r="G63" s="442">
        <f t="shared" si="6"/>
        <v>6189954.1199999992</v>
      </c>
      <c r="H63" s="475">
        <v>5837565</v>
      </c>
      <c r="I63" s="433">
        <f t="shared" si="7"/>
        <v>352389.11999999918</v>
      </c>
    </row>
    <row r="64" spans="1:9" x14ac:dyDescent="0.35">
      <c r="A64" s="476" t="s">
        <v>112</v>
      </c>
      <c r="B64" s="476" t="s">
        <v>357</v>
      </c>
      <c r="C64" s="463">
        <v>682</v>
      </c>
      <c r="D64" s="445">
        <f t="shared" si="3"/>
        <v>318807.71999999997</v>
      </c>
      <c r="E64" s="433">
        <f t="shared" si="4"/>
        <v>71610</v>
      </c>
      <c r="F64" s="433">
        <f t="shared" si="5"/>
        <v>361159.92</v>
      </c>
      <c r="G64" s="442">
        <f t="shared" si="6"/>
        <v>1892222.64</v>
      </c>
      <c r="H64" s="475">
        <v>1744135</v>
      </c>
      <c r="I64" s="433">
        <f t="shared" si="7"/>
        <v>148087.6399999999</v>
      </c>
    </row>
    <row r="65" spans="1:10" x14ac:dyDescent="0.35">
      <c r="A65" s="476" t="s">
        <v>113</v>
      </c>
      <c r="B65" s="476" t="s">
        <v>358</v>
      </c>
      <c r="C65" s="464">
        <v>2755</v>
      </c>
      <c r="D65" s="445">
        <f t="shared" si="3"/>
        <v>1287852.3</v>
      </c>
      <c r="E65" s="433">
        <f t="shared" si="4"/>
        <v>289275</v>
      </c>
      <c r="F65" s="433">
        <f t="shared" si="5"/>
        <v>1458937.7999999998</v>
      </c>
      <c r="G65" s="442">
        <f t="shared" si="6"/>
        <v>7643802.5999999996</v>
      </c>
      <c r="H65" s="475">
        <v>7172093</v>
      </c>
      <c r="I65" s="433">
        <f t="shared" si="7"/>
        <v>471709.59999999963</v>
      </c>
    </row>
    <row r="66" spans="1:10" x14ac:dyDescent="0.35">
      <c r="A66" s="476" t="s">
        <v>116</v>
      </c>
      <c r="B66" s="476" t="s">
        <v>359</v>
      </c>
      <c r="C66" s="463">
        <v>1947</v>
      </c>
      <c r="D66" s="445">
        <f t="shared" si="3"/>
        <v>910144.62</v>
      </c>
      <c r="E66" s="433">
        <f t="shared" si="4"/>
        <v>204435</v>
      </c>
      <c r="F66" s="433">
        <f t="shared" si="5"/>
        <v>1031053.32</v>
      </c>
      <c r="G66" s="442">
        <f t="shared" si="6"/>
        <v>5401990.4400000004</v>
      </c>
      <c r="H66" s="475">
        <v>4997210</v>
      </c>
      <c r="I66" s="433">
        <f t="shared" si="7"/>
        <v>404780.44000000041</v>
      </c>
    </row>
    <row r="67" spans="1:10" x14ac:dyDescent="0.35">
      <c r="A67" s="476" t="s">
        <v>117</v>
      </c>
      <c r="B67" s="476" t="s">
        <v>360</v>
      </c>
      <c r="C67" s="463">
        <v>421</v>
      </c>
      <c r="D67" s="445">
        <f t="shared" si="3"/>
        <v>196800.66</v>
      </c>
      <c r="E67" s="433">
        <f t="shared" si="4"/>
        <v>44205</v>
      </c>
      <c r="F67" s="433">
        <f t="shared" si="5"/>
        <v>222944.75999999998</v>
      </c>
      <c r="G67" s="442">
        <f t="shared" si="6"/>
        <v>1168072.92</v>
      </c>
      <c r="H67" s="475">
        <v>1125760</v>
      </c>
      <c r="I67" s="433">
        <f t="shared" si="7"/>
        <v>42312.919999999925</v>
      </c>
    </row>
    <row r="68" spans="1:10" x14ac:dyDescent="0.35">
      <c r="A68" s="476" t="s">
        <v>238</v>
      </c>
      <c r="B68" s="476" t="s">
        <v>361</v>
      </c>
      <c r="C68" s="463">
        <v>673</v>
      </c>
      <c r="D68" s="445">
        <f t="shared" si="3"/>
        <v>314600.57999999996</v>
      </c>
      <c r="E68" s="433">
        <f t="shared" si="4"/>
        <v>70665</v>
      </c>
      <c r="F68" s="433">
        <f t="shared" si="5"/>
        <v>356393.87999999995</v>
      </c>
      <c r="G68" s="442">
        <f t="shared" si="6"/>
        <v>1867251.96</v>
      </c>
      <c r="H68" s="475">
        <v>1749420</v>
      </c>
      <c r="I68" s="433">
        <f t="shared" si="7"/>
        <v>117831.95999999996</v>
      </c>
    </row>
    <row r="69" spans="1:10" x14ac:dyDescent="0.35">
      <c r="A69" s="476" t="s">
        <v>362</v>
      </c>
      <c r="B69" s="476" t="s">
        <v>363</v>
      </c>
      <c r="C69" s="463">
        <v>6953</v>
      </c>
      <c r="D69" s="445">
        <f t="shared" si="3"/>
        <v>3250249.38</v>
      </c>
      <c r="E69" s="433">
        <f t="shared" si="4"/>
        <v>730065</v>
      </c>
      <c r="F69" s="433">
        <f t="shared" si="5"/>
        <v>3682030.6799999997</v>
      </c>
      <c r="G69" s="442">
        <f t="shared" si="6"/>
        <v>19291237.559999999</v>
      </c>
      <c r="H69" s="475">
        <v>18175996</v>
      </c>
      <c r="I69" s="433">
        <f t="shared" si="7"/>
        <v>1115241.5599999987</v>
      </c>
    </row>
    <row r="70" spans="1:10" x14ac:dyDescent="0.35">
      <c r="A70" s="431" t="s">
        <v>364</v>
      </c>
      <c r="B70" s="431" t="s">
        <v>365</v>
      </c>
      <c r="C70" s="463">
        <v>930</v>
      </c>
      <c r="D70" s="445">
        <f t="shared" si="3"/>
        <v>434737.8</v>
      </c>
      <c r="E70" s="433">
        <f t="shared" si="4"/>
        <v>97650</v>
      </c>
      <c r="F70" s="433">
        <f t="shared" si="5"/>
        <v>492490.79999999993</v>
      </c>
      <c r="G70" s="442">
        <f t="shared" si="6"/>
        <v>2580303.6</v>
      </c>
      <c r="H70" s="475">
        <v>2444431</v>
      </c>
      <c r="I70" s="433">
        <f t="shared" si="7"/>
        <v>135872.60000000009</v>
      </c>
    </row>
    <row r="71" spans="1:10" x14ac:dyDescent="0.35">
      <c r="A71" s="431" t="s">
        <v>366</v>
      </c>
      <c r="B71" s="431" t="s">
        <v>367</v>
      </c>
      <c r="C71" s="463">
        <v>461</v>
      </c>
      <c r="D71" s="445">
        <f t="shared" si="3"/>
        <v>215499.06</v>
      </c>
      <c r="E71" s="433">
        <f t="shared" si="4"/>
        <v>48405</v>
      </c>
      <c r="F71" s="433">
        <f t="shared" si="5"/>
        <v>244127.15999999997</v>
      </c>
      <c r="G71" s="442">
        <f t="shared" si="6"/>
        <v>1279053.72</v>
      </c>
      <c r="H71" s="475">
        <v>1205508</v>
      </c>
      <c r="I71" s="433">
        <f t="shared" si="7"/>
        <v>73545.719999999972</v>
      </c>
    </row>
    <row r="72" spans="1:10" x14ac:dyDescent="0.35">
      <c r="A72" s="421"/>
      <c r="B72" s="421"/>
      <c r="C72" s="436">
        <f>SUM(C45:C71)</f>
        <v>84674</v>
      </c>
      <c r="D72" s="435"/>
      <c r="E72" s="421"/>
      <c r="F72" s="421"/>
      <c r="G72" s="421"/>
      <c r="H72" s="422"/>
      <c r="I72" s="443"/>
    </row>
    <row r="73" spans="1:10" x14ac:dyDescent="0.35">
      <c r="A73" s="421"/>
      <c r="B73" s="421"/>
      <c r="C73" s="421"/>
      <c r="D73" s="477">
        <f t="shared" ref="D73:I73" si="8">SUM(D45:D71)</f>
        <v>39581708.039999992</v>
      </c>
      <c r="E73" s="441">
        <f t="shared" si="8"/>
        <v>8890770</v>
      </c>
      <c r="F73" s="441">
        <f t="shared" si="8"/>
        <v>44839963.439999983</v>
      </c>
      <c r="G73" s="478">
        <f t="shared" si="8"/>
        <v>234929706.47999996</v>
      </c>
      <c r="H73" s="441">
        <f t="shared" si="8"/>
        <v>222671284</v>
      </c>
      <c r="I73" s="477">
        <f t="shared" si="8"/>
        <v>12258422.479999989</v>
      </c>
    </row>
    <row r="74" spans="1:10" x14ac:dyDescent="0.35">
      <c r="A74" s="421"/>
      <c r="B74" s="421"/>
      <c r="C74" s="421"/>
      <c r="D74" s="422"/>
      <c r="E74" s="421"/>
      <c r="F74" s="422"/>
      <c r="G74" s="421"/>
      <c r="H74" s="426">
        <f>D40+E40+F40+D73+E73+F73</f>
        <v>234929706.47999996</v>
      </c>
      <c r="I74" s="480">
        <f>G73-H73</f>
        <v>12258422.479999959</v>
      </c>
    </row>
    <row r="75" spans="1:10" x14ac:dyDescent="0.35">
      <c r="A75" s="421"/>
      <c r="B75" s="421" t="s">
        <v>465</v>
      </c>
      <c r="C75" s="421"/>
      <c r="D75" s="421"/>
      <c r="E75" s="421"/>
      <c r="F75" s="421"/>
      <c r="G75" s="421"/>
      <c r="H75" s="421"/>
      <c r="I75" s="421"/>
      <c r="J75" s="421"/>
    </row>
    <row r="76" spans="1:10" ht="15.5" customHeight="1" x14ac:dyDescent="0.35">
      <c r="A76" s="421"/>
      <c r="B76" s="655" t="s">
        <v>514</v>
      </c>
      <c r="C76" s="655"/>
      <c r="D76" s="422">
        <f>G7</f>
        <v>331592228</v>
      </c>
      <c r="E76" s="421"/>
      <c r="F76" s="421"/>
      <c r="G76" s="421"/>
      <c r="H76" s="479"/>
      <c r="I76" s="421"/>
      <c r="J76" s="421"/>
    </row>
    <row r="77" spans="1:10" x14ac:dyDescent="0.35">
      <c r="A77" s="421"/>
      <c r="B77" s="421" t="s">
        <v>515</v>
      </c>
      <c r="C77" s="421"/>
      <c r="D77" s="424">
        <f>G45</f>
        <v>88390658.159999996</v>
      </c>
      <c r="E77" s="421" t="s">
        <v>516</v>
      </c>
      <c r="F77" s="421"/>
      <c r="G77" s="421"/>
      <c r="H77" s="421"/>
      <c r="I77" s="421"/>
      <c r="J77" s="421"/>
    </row>
    <row r="78" spans="1:10" x14ac:dyDescent="0.35">
      <c r="A78" s="421"/>
      <c r="B78" s="421"/>
      <c r="C78" s="421"/>
      <c r="D78" s="441">
        <f>SUM(D76:D77)</f>
        <v>419982886.15999997</v>
      </c>
      <c r="E78" s="421"/>
      <c r="F78" s="425"/>
      <c r="G78" s="421"/>
      <c r="H78" s="421"/>
      <c r="I78" s="421"/>
      <c r="J78" s="421"/>
    </row>
    <row r="79" spans="1:10" x14ac:dyDescent="0.35">
      <c r="A79" s="421"/>
      <c r="B79" s="421"/>
      <c r="C79" s="421"/>
      <c r="D79" s="437"/>
      <c r="E79" s="444"/>
      <c r="F79" s="421"/>
      <c r="G79" s="421"/>
      <c r="H79" s="421"/>
      <c r="I79" s="421"/>
      <c r="J79" s="421"/>
    </row>
    <row r="80" spans="1:10" x14ac:dyDescent="0.35">
      <c r="A80" s="421"/>
      <c r="B80" s="421" t="s">
        <v>466</v>
      </c>
      <c r="C80" s="421"/>
      <c r="D80" s="437"/>
      <c r="E80" s="356"/>
      <c r="F80" s="422"/>
      <c r="G80" s="421"/>
      <c r="H80" s="421"/>
      <c r="I80" s="421"/>
      <c r="J80" s="421"/>
    </row>
  </sheetData>
  <mergeCells count="7">
    <mergeCell ref="B76:C76"/>
    <mergeCell ref="F1:G1"/>
    <mergeCell ref="B2:H2"/>
    <mergeCell ref="B5:F5"/>
    <mergeCell ref="B6:F6"/>
    <mergeCell ref="E10:E11"/>
    <mergeCell ref="F10:F11"/>
  </mergeCells>
  <pageMargins left="0.70866141732283472" right="0.70866141732283472" top="0.74803149606299213" bottom="0.74803149606299213" header="0.31496062992125984" footer="0.31496062992125984"/>
  <pageSetup paperSize="8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18</vt:i4>
      </vt:variant>
      <vt:variant>
        <vt:lpstr>Névvel ellátott tartományok</vt:lpstr>
      </vt:variant>
      <vt:variant>
        <vt:i4>13</vt:i4>
      </vt:variant>
    </vt:vector>
  </HeadingPairs>
  <TitlesOfParts>
    <vt:vector size="31" baseType="lpstr">
      <vt:lpstr>Tartalom</vt:lpstr>
      <vt:lpstr>Mérleg</vt:lpstr>
      <vt:lpstr>Működési bevételek</vt:lpstr>
      <vt:lpstr>Felhalmozási bevételek</vt:lpstr>
      <vt:lpstr>Működési kiadások</vt:lpstr>
      <vt:lpstr>Felhalmozási kiadások</vt:lpstr>
      <vt:lpstr>Állami támogatások </vt:lpstr>
      <vt:lpstr>támogatás</vt:lpstr>
      <vt:lpstr>Létszámok</vt:lpstr>
      <vt:lpstr>Címrend</vt:lpstr>
      <vt:lpstr>Közvetett támogatások</vt:lpstr>
      <vt:lpstr>Finanszírozás</vt:lpstr>
      <vt:lpstr>Gördülő tervezés</vt:lpstr>
      <vt:lpstr> hitel</vt:lpstr>
      <vt:lpstr>Többéves </vt:lpstr>
      <vt:lpstr>Saját bevételek részletezése</vt:lpstr>
      <vt:lpstr>Adósságot keletkeztető fejleszt</vt:lpstr>
      <vt:lpstr>2025. tagdíj</vt:lpstr>
      <vt:lpstr>' hitel'!Nyomtatási_terület</vt:lpstr>
      <vt:lpstr>'Adósságot keletkeztető fejleszt'!Nyomtatási_terület</vt:lpstr>
      <vt:lpstr>'Állami támogatások '!Nyomtatási_terület</vt:lpstr>
      <vt:lpstr>Címrend!Nyomtatási_terület</vt:lpstr>
      <vt:lpstr>'Felhalmozási bevételek'!Nyomtatási_terület</vt:lpstr>
      <vt:lpstr>'Felhalmozási kiadások'!Nyomtatási_terület</vt:lpstr>
      <vt:lpstr>Finanszírozás!Nyomtatási_terület</vt:lpstr>
      <vt:lpstr>'Közvetett támogatások'!Nyomtatási_terület</vt:lpstr>
      <vt:lpstr>Mérleg!Nyomtatási_terület</vt:lpstr>
      <vt:lpstr>'Működési bevételek'!Nyomtatási_terület</vt:lpstr>
      <vt:lpstr>'Működési kiadások'!Nyomtatási_terület</vt:lpstr>
      <vt:lpstr>'Saját bevételek részletezése'!Nyomtatási_terület</vt:lpstr>
      <vt:lpstr>'Többéves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Molnárné Nagy Edina</cp:lastModifiedBy>
  <cp:lastPrinted>2024-01-16T09:19:49Z</cp:lastPrinted>
  <dcterms:created xsi:type="dcterms:W3CDTF">2012-07-24T10:47:23Z</dcterms:created>
  <dcterms:modified xsi:type="dcterms:W3CDTF">2025-02-14T08:31:57Z</dcterms:modified>
</cp:coreProperties>
</file>